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6.xml" ContentType="application/vnd.ms-excel.controlproperties+xml"/>
  <Override PartName="/xl/ctrlProps/ctrlProp2.xml" ContentType="application/vnd.ms-excel.controlproperties+xml"/>
  <Override PartName="/xl/ctrlProps/ctrlProp6.xml" ContentType="application/vnd.ms-excel.control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22.xml" ContentType="application/vnd.ms-excel.controlproperties+xml"/>
  <Override PartName="/xl/ctrlProps/ctrlProp19.xml" ContentType="application/vnd.ms-excel.controlproperties+xml"/>
  <Override PartName="/xl/ctrlProps/ctrlProp1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0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31.xml" ContentType="application/vnd.ms-excel.controlproperties+xml"/>
  <Override PartName="/xl/ctrlProps/ctrlProp13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6 INDUSTRIE, DIENSTLEISTUNGEN\STATENT\"/>
    </mc:Choice>
  </mc:AlternateContent>
  <workbookProtection lockStructure="1"/>
  <bookViews>
    <workbookView xWindow="14505" yWindow="-15" windowWidth="14310" windowHeight="14700"/>
  </bookViews>
  <sheets>
    <sheet name="Graubünden" sheetId="2" r:id="rId1"/>
    <sheet name="Albula_Alvra" sheetId="15" r:id="rId2"/>
    <sheet name="Bernina" sheetId="17" r:id="rId3"/>
    <sheet name="Engiadina Bassa_Val Müstair" sheetId="16" r:id="rId4"/>
    <sheet name="Imboden_Plaun" sheetId="18" r:id="rId5"/>
    <sheet name="Landquart" sheetId="19" r:id="rId6"/>
    <sheet name="Maloja_Malögia" sheetId="20" r:id="rId7"/>
    <sheet name="Moesa" sheetId="21" r:id="rId8"/>
    <sheet name="Plessur" sheetId="22" r:id="rId9"/>
    <sheet name="Prättigau_Davos__Partenz_Tavau" sheetId="23" r:id="rId10"/>
    <sheet name="Surselva" sheetId="24" r:id="rId11"/>
    <sheet name="Viamala" sheetId="25" r:id="rId12"/>
    <sheet name="Uebersetzungen" sheetId="14" state="hidden" r:id="rId13"/>
  </sheets>
  <calcPr calcId="162913"/>
</workbook>
</file>

<file path=xl/calcChain.xml><?xml version="1.0" encoding="utf-8"?>
<calcChain xmlns="http://schemas.openxmlformats.org/spreadsheetml/2006/main">
  <c r="F11" i="25" l="1"/>
  <c r="E11" i="25"/>
  <c r="D11" i="25"/>
  <c r="F11" i="24"/>
  <c r="E11" i="24"/>
  <c r="D11" i="24"/>
  <c r="F11" i="23"/>
  <c r="E11" i="23"/>
  <c r="D11" i="23"/>
  <c r="F11" i="22"/>
  <c r="E11" i="22"/>
  <c r="D11" i="22"/>
  <c r="F11" i="21"/>
  <c r="E11" i="21"/>
  <c r="D11" i="21"/>
  <c r="F11" i="20"/>
  <c r="E11" i="20"/>
  <c r="D11" i="20"/>
  <c r="F11" i="19"/>
  <c r="E11" i="19"/>
  <c r="D11" i="19"/>
  <c r="F11" i="18"/>
  <c r="E11" i="18"/>
  <c r="D11" i="18"/>
  <c r="F11" i="17"/>
  <c r="E11" i="17"/>
  <c r="D11" i="17"/>
  <c r="F11" i="16"/>
  <c r="E11" i="16"/>
  <c r="D11" i="16"/>
  <c r="F11" i="15"/>
  <c r="E11" i="15"/>
  <c r="D11" i="15"/>
  <c r="F11" i="2"/>
  <c r="E11" i="2"/>
  <c r="D11" i="2"/>
  <c r="A9" i="25" l="1"/>
  <c r="A68" i="25"/>
  <c r="A67" i="25"/>
  <c r="A65" i="25"/>
  <c r="B63" i="25"/>
  <c r="A63" i="25"/>
  <c r="A62" i="25"/>
  <c r="B61" i="25"/>
  <c r="A61" i="25"/>
  <c r="B60" i="25"/>
  <c r="A60" i="25"/>
  <c r="B59" i="25"/>
  <c r="A59" i="25"/>
  <c r="B58" i="25"/>
  <c r="A58" i="25"/>
  <c r="B57" i="25"/>
  <c r="A57" i="25"/>
  <c r="B56" i="25"/>
  <c r="A56" i="25"/>
  <c r="B55" i="25"/>
  <c r="A55" i="25"/>
  <c r="B54" i="25"/>
  <c r="A54" i="25"/>
  <c r="B53" i="25"/>
  <c r="A53" i="25"/>
  <c r="B52" i="25"/>
  <c r="A52" i="25"/>
  <c r="B51" i="25"/>
  <c r="A51" i="25"/>
  <c r="B50" i="25"/>
  <c r="A50" i="25"/>
  <c r="B49" i="25"/>
  <c r="A49" i="25"/>
  <c r="B48" i="25"/>
  <c r="A48" i="25"/>
  <c r="B47" i="25"/>
  <c r="A47" i="25"/>
  <c r="B46" i="25"/>
  <c r="A46" i="25"/>
  <c r="B45" i="25"/>
  <c r="A45" i="25"/>
  <c r="B44" i="25"/>
  <c r="A44" i="25"/>
  <c r="B43" i="25"/>
  <c r="A43" i="25"/>
  <c r="B42" i="25"/>
  <c r="A42" i="25"/>
  <c r="B41" i="25"/>
  <c r="A41" i="25"/>
  <c r="B40" i="25"/>
  <c r="A40" i="25"/>
  <c r="B39" i="25"/>
  <c r="A39" i="25"/>
  <c r="B38" i="25"/>
  <c r="A38" i="25"/>
  <c r="B37" i="25"/>
  <c r="A37" i="25"/>
  <c r="B36" i="25"/>
  <c r="A36" i="25"/>
  <c r="B35" i="25"/>
  <c r="A35" i="25"/>
  <c r="B34" i="25"/>
  <c r="A34" i="25"/>
  <c r="B33" i="25"/>
  <c r="A33" i="25"/>
  <c r="B32" i="25"/>
  <c r="A32" i="25"/>
  <c r="A31" i="25"/>
  <c r="B30" i="25"/>
  <c r="A30" i="25"/>
  <c r="B29" i="25"/>
  <c r="A29" i="25"/>
  <c r="B28" i="25"/>
  <c r="A28" i="25"/>
  <c r="B27" i="25"/>
  <c r="A27" i="25"/>
  <c r="B26" i="25"/>
  <c r="A26" i="25"/>
  <c r="B25" i="25"/>
  <c r="A25" i="25"/>
  <c r="B24" i="25"/>
  <c r="A24" i="25"/>
  <c r="B23" i="25"/>
  <c r="A23" i="25"/>
  <c r="B22" i="25"/>
  <c r="A22" i="25"/>
  <c r="B21" i="25"/>
  <c r="A21" i="25"/>
  <c r="B20" i="25"/>
  <c r="A20" i="25"/>
  <c r="B19" i="25"/>
  <c r="A19" i="25"/>
  <c r="B18" i="25"/>
  <c r="A18" i="25"/>
  <c r="B17" i="25"/>
  <c r="A17" i="25"/>
  <c r="B16" i="25"/>
  <c r="A16" i="25"/>
  <c r="B15" i="25"/>
  <c r="A15" i="25"/>
  <c r="B14" i="25"/>
  <c r="A14" i="25"/>
  <c r="A13" i="25"/>
  <c r="B12" i="25"/>
  <c r="A12" i="25"/>
  <c r="AX11" i="25"/>
  <c r="AW11" i="25"/>
  <c r="AV11" i="25"/>
  <c r="AT11" i="25"/>
  <c r="AS11" i="25"/>
  <c r="AR11" i="25"/>
  <c r="AP11" i="25"/>
  <c r="AO11" i="25"/>
  <c r="AN11" i="25"/>
  <c r="AL11" i="25"/>
  <c r="AK11" i="25"/>
  <c r="AJ11" i="25"/>
  <c r="AH11" i="25"/>
  <c r="AG11" i="25"/>
  <c r="AF11" i="25"/>
  <c r="AD11" i="25"/>
  <c r="AC11" i="25"/>
  <c r="AB11" i="25"/>
  <c r="Z11" i="25"/>
  <c r="Y11" i="25"/>
  <c r="X11" i="25"/>
  <c r="V11" i="25"/>
  <c r="U11" i="25"/>
  <c r="T11" i="25"/>
  <c r="R11" i="25"/>
  <c r="Q11" i="25"/>
  <c r="P11" i="25"/>
  <c r="N11" i="25"/>
  <c r="M11" i="25"/>
  <c r="L11" i="25"/>
  <c r="J11" i="25"/>
  <c r="I11" i="25"/>
  <c r="H11" i="25"/>
  <c r="B11" i="25"/>
  <c r="A11" i="25"/>
  <c r="A7" i="25"/>
  <c r="A9" i="24"/>
  <c r="A68" i="24"/>
  <c r="A67" i="24"/>
  <c r="A65" i="24"/>
  <c r="B63" i="24"/>
  <c r="A63" i="24"/>
  <c r="A62" i="24"/>
  <c r="B61" i="24"/>
  <c r="A61" i="24"/>
  <c r="B60" i="24"/>
  <c r="A60" i="24"/>
  <c r="B59" i="24"/>
  <c r="A59" i="24"/>
  <c r="B58" i="24"/>
  <c r="A58" i="24"/>
  <c r="B57" i="24"/>
  <c r="A57" i="24"/>
  <c r="B56" i="24"/>
  <c r="A56" i="24"/>
  <c r="B55" i="24"/>
  <c r="A55" i="24"/>
  <c r="B54" i="24"/>
  <c r="A54" i="24"/>
  <c r="B53" i="24"/>
  <c r="A53" i="24"/>
  <c r="B52" i="24"/>
  <c r="A52" i="24"/>
  <c r="B51" i="24"/>
  <c r="A51" i="24"/>
  <c r="B50" i="24"/>
  <c r="A50" i="24"/>
  <c r="B49" i="24"/>
  <c r="A49" i="24"/>
  <c r="B48" i="24"/>
  <c r="A48" i="24"/>
  <c r="B47" i="24"/>
  <c r="A47" i="24"/>
  <c r="B46" i="24"/>
  <c r="A46" i="24"/>
  <c r="B45" i="24"/>
  <c r="A45" i="24"/>
  <c r="B44" i="24"/>
  <c r="A44" i="24"/>
  <c r="B43" i="24"/>
  <c r="A43" i="24"/>
  <c r="B42" i="24"/>
  <c r="A42" i="24"/>
  <c r="B41" i="24"/>
  <c r="A41" i="24"/>
  <c r="B40" i="24"/>
  <c r="A40" i="24"/>
  <c r="B39" i="24"/>
  <c r="A39" i="24"/>
  <c r="B38" i="24"/>
  <c r="A38" i="24"/>
  <c r="B37" i="24"/>
  <c r="A37" i="24"/>
  <c r="B36" i="24"/>
  <c r="A36" i="24"/>
  <c r="B35" i="24"/>
  <c r="A35" i="24"/>
  <c r="B34" i="24"/>
  <c r="A34" i="24"/>
  <c r="B33" i="24"/>
  <c r="A33" i="24"/>
  <c r="B32" i="24"/>
  <c r="A32" i="24"/>
  <c r="A31" i="24"/>
  <c r="B30" i="24"/>
  <c r="A30" i="24"/>
  <c r="B29" i="24"/>
  <c r="A29" i="24"/>
  <c r="B28" i="24"/>
  <c r="A28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B15" i="24"/>
  <c r="A15" i="24"/>
  <c r="B14" i="24"/>
  <c r="A14" i="24"/>
  <c r="A13" i="24"/>
  <c r="B12" i="24"/>
  <c r="A12" i="24"/>
  <c r="AX11" i="24"/>
  <c r="AW11" i="24"/>
  <c r="AV11" i="24"/>
  <c r="AT11" i="24"/>
  <c r="AS11" i="24"/>
  <c r="AR11" i="24"/>
  <c r="AP11" i="24"/>
  <c r="AO11" i="24"/>
  <c r="AN11" i="24"/>
  <c r="AL11" i="24"/>
  <c r="AK11" i="24"/>
  <c r="AJ11" i="24"/>
  <c r="AH11" i="24"/>
  <c r="AG11" i="24"/>
  <c r="AF11" i="24"/>
  <c r="AD11" i="24"/>
  <c r="AC11" i="24"/>
  <c r="AB11" i="24"/>
  <c r="Z11" i="24"/>
  <c r="Y11" i="24"/>
  <c r="X11" i="24"/>
  <c r="V11" i="24"/>
  <c r="U11" i="24"/>
  <c r="T11" i="24"/>
  <c r="R11" i="24"/>
  <c r="Q11" i="24"/>
  <c r="P11" i="24"/>
  <c r="N11" i="24"/>
  <c r="M11" i="24"/>
  <c r="L11" i="24"/>
  <c r="J11" i="24"/>
  <c r="I11" i="24"/>
  <c r="H11" i="24"/>
  <c r="B11" i="24"/>
  <c r="A11" i="24"/>
  <c r="A7" i="24"/>
  <c r="A9" i="23"/>
  <c r="A68" i="23"/>
  <c r="A67" i="23"/>
  <c r="A65" i="23"/>
  <c r="B63" i="23"/>
  <c r="A63" i="23"/>
  <c r="A62" i="23"/>
  <c r="B61" i="23"/>
  <c r="A61" i="23"/>
  <c r="B60" i="23"/>
  <c r="A60" i="23"/>
  <c r="B59" i="23"/>
  <c r="A59" i="23"/>
  <c r="B58" i="23"/>
  <c r="A58" i="23"/>
  <c r="B57" i="23"/>
  <c r="A57" i="23"/>
  <c r="B56" i="23"/>
  <c r="A56" i="23"/>
  <c r="B55" i="23"/>
  <c r="A55" i="23"/>
  <c r="B54" i="23"/>
  <c r="A54" i="23"/>
  <c r="B53" i="23"/>
  <c r="A53" i="23"/>
  <c r="B52" i="23"/>
  <c r="A52" i="23"/>
  <c r="B51" i="23"/>
  <c r="A51" i="23"/>
  <c r="B50" i="23"/>
  <c r="A50" i="23"/>
  <c r="B49" i="23"/>
  <c r="A49" i="23"/>
  <c r="B48" i="23"/>
  <c r="A48" i="23"/>
  <c r="B47" i="23"/>
  <c r="A47" i="23"/>
  <c r="B46" i="23"/>
  <c r="A46" i="23"/>
  <c r="B45" i="23"/>
  <c r="A45" i="23"/>
  <c r="B44" i="23"/>
  <c r="A44" i="23"/>
  <c r="B43" i="23"/>
  <c r="A43" i="23"/>
  <c r="B42" i="23"/>
  <c r="A42" i="23"/>
  <c r="B41" i="23"/>
  <c r="A41" i="23"/>
  <c r="B40" i="23"/>
  <c r="A40" i="23"/>
  <c r="B39" i="23"/>
  <c r="A39" i="23"/>
  <c r="B38" i="23"/>
  <c r="A38" i="23"/>
  <c r="B37" i="23"/>
  <c r="A37" i="23"/>
  <c r="B36" i="23"/>
  <c r="A36" i="23"/>
  <c r="B35" i="23"/>
  <c r="A35" i="23"/>
  <c r="B34" i="23"/>
  <c r="A34" i="23"/>
  <c r="B33" i="23"/>
  <c r="A33" i="23"/>
  <c r="B32" i="23"/>
  <c r="A32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A13" i="23"/>
  <c r="B12" i="23"/>
  <c r="A12" i="23"/>
  <c r="AX11" i="23"/>
  <c r="AW11" i="23"/>
  <c r="AV11" i="23"/>
  <c r="AT11" i="23"/>
  <c r="AS11" i="23"/>
  <c r="AR11" i="23"/>
  <c r="AP11" i="23"/>
  <c r="AO11" i="23"/>
  <c r="AN11" i="23"/>
  <c r="AL11" i="23"/>
  <c r="AK11" i="23"/>
  <c r="AJ11" i="23"/>
  <c r="AH11" i="23"/>
  <c r="AG11" i="23"/>
  <c r="AF11" i="23"/>
  <c r="AD11" i="23"/>
  <c r="AC11" i="23"/>
  <c r="AB11" i="23"/>
  <c r="Z11" i="23"/>
  <c r="Y11" i="23"/>
  <c r="X11" i="23"/>
  <c r="V11" i="23"/>
  <c r="U11" i="23"/>
  <c r="T11" i="23"/>
  <c r="R11" i="23"/>
  <c r="Q11" i="23"/>
  <c r="P11" i="23"/>
  <c r="N11" i="23"/>
  <c r="M11" i="23"/>
  <c r="L11" i="23"/>
  <c r="J11" i="23"/>
  <c r="I11" i="23"/>
  <c r="H11" i="23"/>
  <c r="B11" i="23"/>
  <c r="A11" i="23"/>
  <c r="A7" i="23"/>
  <c r="A9" i="22"/>
  <c r="A68" i="22"/>
  <c r="A67" i="22"/>
  <c r="A65" i="22"/>
  <c r="B63" i="22"/>
  <c r="A63" i="22"/>
  <c r="A62" i="22"/>
  <c r="B61" i="22"/>
  <c r="A61" i="22"/>
  <c r="B60" i="22"/>
  <c r="A60" i="22"/>
  <c r="B59" i="22"/>
  <c r="A59" i="22"/>
  <c r="B58" i="22"/>
  <c r="A58" i="22"/>
  <c r="B57" i="22"/>
  <c r="A57" i="22"/>
  <c r="B56" i="22"/>
  <c r="A56" i="22"/>
  <c r="B55" i="22"/>
  <c r="A55" i="22"/>
  <c r="B54" i="22"/>
  <c r="A54" i="22"/>
  <c r="B53" i="22"/>
  <c r="A53" i="22"/>
  <c r="B52" i="22"/>
  <c r="A52" i="22"/>
  <c r="B51" i="22"/>
  <c r="A51" i="22"/>
  <c r="B50" i="22"/>
  <c r="A50" i="22"/>
  <c r="B49" i="22"/>
  <c r="A49" i="22"/>
  <c r="B48" i="22"/>
  <c r="A48" i="22"/>
  <c r="B47" i="22"/>
  <c r="A47" i="22"/>
  <c r="B46" i="22"/>
  <c r="A46" i="22"/>
  <c r="B45" i="22"/>
  <c r="A45" i="22"/>
  <c r="B44" i="22"/>
  <c r="A44" i="22"/>
  <c r="B43" i="22"/>
  <c r="A43" i="22"/>
  <c r="B42" i="22"/>
  <c r="A42" i="22"/>
  <c r="B41" i="22"/>
  <c r="A41" i="22"/>
  <c r="B40" i="22"/>
  <c r="A40" i="22"/>
  <c r="B39" i="22"/>
  <c r="A39" i="22"/>
  <c r="B38" i="22"/>
  <c r="A38" i="22"/>
  <c r="B37" i="22"/>
  <c r="A37" i="22"/>
  <c r="B36" i="22"/>
  <c r="A36" i="22"/>
  <c r="B35" i="22"/>
  <c r="A35" i="22"/>
  <c r="B34" i="22"/>
  <c r="A34" i="22"/>
  <c r="B33" i="22"/>
  <c r="A33" i="22"/>
  <c r="B32" i="22"/>
  <c r="A32" i="22"/>
  <c r="A31" i="22"/>
  <c r="B30" i="22"/>
  <c r="A30" i="22"/>
  <c r="B29" i="22"/>
  <c r="A29" i="22"/>
  <c r="B28" i="22"/>
  <c r="A28" i="22"/>
  <c r="B27" i="22"/>
  <c r="A27" i="22"/>
  <c r="B26" i="22"/>
  <c r="A26" i="22"/>
  <c r="B25" i="22"/>
  <c r="A25" i="22"/>
  <c r="B24" i="22"/>
  <c r="A24" i="22"/>
  <c r="B23" i="22"/>
  <c r="A23" i="22"/>
  <c r="B22" i="22"/>
  <c r="A22" i="22"/>
  <c r="B21" i="22"/>
  <c r="A21" i="22"/>
  <c r="B20" i="22"/>
  <c r="A20" i="22"/>
  <c r="B19" i="22"/>
  <c r="A19" i="22"/>
  <c r="B18" i="22"/>
  <c r="A18" i="22"/>
  <c r="B17" i="22"/>
  <c r="A17" i="22"/>
  <c r="B16" i="22"/>
  <c r="A16" i="22"/>
  <c r="B15" i="22"/>
  <c r="A15" i="22"/>
  <c r="B14" i="22"/>
  <c r="A14" i="22"/>
  <c r="A13" i="22"/>
  <c r="B12" i="22"/>
  <c r="A12" i="22"/>
  <c r="AX11" i="22"/>
  <c r="AW11" i="22"/>
  <c r="AV11" i="22"/>
  <c r="AT11" i="22"/>
  <c r="AS11" i="22"/>
  <c r="AR11" i="22"/>
  <c r="AP11" i="22"/>
  <c r="AO11" i="22"/>
  <c r="AN11" i="22"/>
  <c r="AL11" i="22"/>
  <c r="AK11" i="22"/>
  <c r="AJ11" i="22"/>
  <c r="AH11" i="22"/>
  <c r="AG11" i="22"/>
  <c r="AF11" i="22"/>
  <c r="AD11" i="22"/>
  <c r="AC11" i="22"/>
  <c r="AB11" i="22"/>
  <c r="Z11" i="22"/>
  <c r="Y11" i="22"/>
  <c r="X11" i="22"/>
  <c r="V11" i="22"/>
  <c r="U11" i="22"/>
  <c r="T11" i="22"/>
  <c r="R11" i="22"/>
  <c r="Q11" i="22"/>
  <c r="P11" i="22"/>
  <c r="N11" i="22"/>
  <c r="M11" i="22"/>
  <c r="L11" i="22"/>
  <c r="J11" i="22"/>
  <c r="I11" i="22"/>
  <c r="H11" i="22"/>
  <c r="B11" i="22"/>
  <c r="A11" i="22"/>
  <c r="A7" i="22"/>
  <c r="A9" i="21"/>
  <c r="A68" i="21"/>
  <c r="A67" i="21"/>
  <c r="A65" i="21"/>
  <c r="B63" i="21"/>
  <c r="A63" i="21"/>
  <c r="A62" i="21"/>
  <c r="B61" i="21"/>
  <c r="A61" i="21"/>
  <c r="B60" i="21"/>
  <c r="A60" i="21"/>
  <c r="B59" i="21"/>
  <c r="A59" i="21"/>
  <c r="B58" i="21"/>
  <c r="A58" i="21"/>
  <c r="B57" i="21"/>
  <c r="A57" i="21"/>
  <c r="B56" i="21"/>
  <c r="A56" i="21"/>
  <c r="B55" i="21"/>
  <c r="A55" i="21"/>
  <c r="B54" i="21"/>
  <c r="A54" i="21"/>
  <c r="B53" i="21"/>
  <c r="A53" i="21"/>
  <c r="B52" i="21"/>
  <c r="A52" i="21"/>
  <c r="B51" i="21"/>
  <c r="A51" i="21"/>
  <c r="B50" i="21"/>
  <c r="A50" i="21"/>
  <c r="B49" i="21"/>
  <c r="A49" i="21"/>
  <c r="B48" i="21"/>
  <c r="A48" i="21"/>
  <c r="B47" i="21"/>
  <c r="A47" i="21"/>
  <c r="B46" i="21"/>
  <c r="A46" i="21"/>
  <c r="B45" i="21"/>
  <c r="A45" i="21"/>
  <c r="B44" i="21"/>
  <c r="A44" i="21"/>
  <c r="B43" i="21"/>
  <c r="A43" i="21"/>
  <c r="B42" i="21"/>
  <c r="A42" i="21"/>
  <c r="B41" i="21"/>
  <c r="A41" i="21"/>
  <c r="B40" i="21"/>
  <c r="A40" i="21"/>
  <c r="B39" i="21"/>
  <c r="A39" i="21"/>
  <c r="B38" i="21"/>
  <c r="A38" i="21"/>
  <c r="B37" i="21"/>
  <c r="A37" i="21"/>
  <c r="B36" i="21"/>
  <c r="A36" i="21"/>
  <c r="B35" i="21"/>
  <c r="A35" i="21"/>
  <c r="B34" i="21"/>
  <c r="A34" i="21"/>
  <c r="B33" i="21"/>
  <c r="A33" i="21"/>
  <c r="B32" i="21"/>
  <c r="A32" i="21"/>
  <c r="A31" i="21"/>
  <c r="B30" i="21"/>
  <c r="A30" i="21"/>
  <c r="B29" i="21"/>
  <c r="A29" i="21"/>
  <c r="B28" i="21"/>
  <c r="A28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B15" i="21"/>
  <c r="A15" i="21"/>
  <c r="B14" i="21"/>
  <c r="A14" i="21"/>
  <c r="A13" i="21"/>
  <c r="B12" i="21"/>
  <c r="A12" i="21"/>
  <c r="AX11" i="21"/>
  <c r="AW11" i="21"/>
  <c r="AV11" i="21"/>
  <c r="AT11" i="21"/>
  <c r="AS11" i="21"/>
  <c r="AR11" i="21"/>
  <c r="AP11" i="21"/>
  <c r="AO11" i="21"/>
  <c r="AN11" i="21"/>
  <c r="AL11" i="21"/>
  <c r="AK11" i="21"/>
  <c r="AJ11" i="21"/>
  <c r="AH11" i="21"/>
  <c r="AG11" i="21"/>
  <c r="AF11" i="21"/>
  <c r="AD11" i="21"/>
  <c r="AC11" i="21"/>
  <c r="AB11" i="21"/>
  <c r="Z11" i="21"/>
  <c r="Y11" i="21"/>
  <c r="X11" i="21"/>
  <c r="V11" i="21"/>
  <c r="U11" i="21"/>
  <c r="T11" i="21"/>
  <c r="R11" i="21"/>
  <c r="Q11" i="21"/>
  <c r="P11" i="21"/>
  <c r="N11" i="21"/>
  <c r="M11" i="21"/>
  <c r="L11" i="21"/>
  <c r="J11" i="21"/>
  <c r="I11" i="21"/>
  <c r="H11" i="21"/>
  <c r="B11" i="21"/>
  <c r="A11" i="21"/>
  <c r="A7" i="21"/>
  <c r="A9" i="20"/>
  <c r="A68" i="20"/>
  <c r="A67" i="20"/>
  <c r="A65" i="20"/>
  <c r="B63" i="20"/>
  <c r="A63" i="20"/>
  <c r="A62" i="20"/>
  <c r="B61" i="20"/>
  <c r="A61" i="20"/>
  <c r="B60" i="20"/>
  <c r="A60" i="20"/>
  <c r="B59" i="20"/>
  <c r="A59" i="20"/>
  <c r="B58" i="20"/>
  <c r="A58" i="20"/>
  <c r="B57" i="20"/>
  <c r="A57" i="20"/>
  <c r="B56" i="20"/>
  <c r="A56" i="20"/>
  <c r="B55" i="20"/>
  <c r="A55" i="20"/>
  <c r="B54" i="20"/>
  <c r="A54" i="20"/>
  <c r="B53" i="20"/>
  <c r="A53" i="20"/>
  <c r="B52" i="20"/>
  <c r="A52" i="20"/>
  <c r="B51" i="20"/>
  <c r="A51" i="20"/>
  <c r="B50" i="20"/>
  <c r="A50" i="20"/>
  <c r="B49" i="20"/>
  <c r="A49" i="20"/>
  <c r="B48" i="20"/>
  <c r="A48" i="20"/>
  <c r="B47" i="20"/>
  <c r="A47" i="20"/>
  <c r="B46" i="20"/>
  <c r="A46" i="20"/>
  <c r="B45" i="20"/>
  <c r="A45" i="20"/>
  <c r="B44" i="20"/>
  <c r="A44" i="20"/>
  <c r="B43" i="20"/>
  <c r="A43" i="20"/>
  <c r="B42" i="20"/>
  <c r="A42" i="20"/>
  <c r="B41" i="20"/>
  <c r="A41" i="20"/>
  <c r="B40" i="20"/>
  <c r="A40" i="20"/>
  <c r="B39" i="20"/>
  <c r="A39" i="20"/>
  <c r="B38" i="20"/>
  <c r="A38" i="20"/>
  <c r="B37" i="20"/>
  <c r="A37" i="20"/>
  <c r="B36" i="20"/>
  <c r="A36" i="20"/>
  <c r="B35" i="20"/>
  <c r="A35" i="20"/>
  <c r="B34" i="20"/>
  <c r="A34" i="20"/>
  <c r="B33" i="20"/>
  <c r="A33" i="20"/>
  <c r="B32" i="20"/>
  <c r="A32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A13" i="20"/>
  <c r="B12" i="20"/>
  <c r="A12" i="20"/>
  <c r="AX11" i="20"/>
  <c r="AW11" i="20"/>
  <c r="AV11" i="20"/>
  <c r="AT11" i="20"/>
  <c r="AS11" i="20"/>
  <c r="AR11" i="20"/>
  <c r="AP11" i="20"/>
  <c r="AO11" i="20"/>
  <c r="AN11" i="20"/>
  <c r="AL11" i="20"/>
  <c r="AK11" i="20"/>
  <c r="AJ11" i="20"/>
  <c r="AH11" i="20"/>
  <c r="AG11" i="20"/>
  <c r="AF11" i="20"/>
  <c r="AD11" i="20"/>
  <c r="AC11" i="20"/>
  <c r="AB11" i="20"/>
  <c r="Z11" i="20"/>
  <c r="Y11" i="20"/>
  <c r="X11" i="20"/>
  <c r="V11" i="20"/>
  <c r="U11" i="20"/>
  <c r="T11" i="20"/>
  <c r="R11" i="20"/>
  <c r="Q11" i="20"/>
  <c r="P11" i="20"/>
  <c r="N11" i="20"/>
  <c r="M11" i="20"/>
  <c r="L11" i="20"/>
  <c r="J11" i="20"/>
  <c r="I11" i="20"/>
  <c r="H11" i="20"/>
  <c r="B11" i="20"/>
  <c r="A11" i="20"/>
  <c r="A7" i="20"/>
  <c r="A9" i="19"/>
  <c r="A68" i="19"/>
  <c r="A67" i="19"/>
  <c r="A65" i="19"/>
  <c r="B63" i="19"/>
  <c r="A63" i="19"/>
  <c r="A62" i="19"/>
  <c r="B61" i="19"/>
  <c r="A61" i="19"/>
  <c r="B60" i="19"/>
  <c r="A60" i="19"/>
  <c r="B59" i="19"/>
  <c r="A59" i="19"/>
  <c r="B58" i="19"/>
  <c r="A58" i="19"/>
  <c r="B57" i="19"/>
  <c r="A57" i="19"/>
  <c r="B56" i="19"/>
  <c r="A56" i="19"/>
  <c r="B55" i="19"/>
  <c r="A55" i="19"/>
  <c r="B54" i="19"/>
  <c r="A54" i="19"/>
  <c r="B53" i="19"/>
  <c r="A53" i="19"/>
  <c r="B52" i="19"/>
  <c r="A52" i="19"/>
  <c r="B51" i="19"/>
  <c r="A51" i="19"/>
  <c r="B50" i="19"/>
  <c r="A50" i="19"/>
  <c r="B49" i="19"/>
  <c r="A49" i="19"/>
  <c r="B48" i="19"/>
  <c r="A48" i="19"/>
  <c r="B47" i="19"/>
  <c r="A47" i="19"/>
  <c r="B46" i="19"/>
  <c r="A46" i="19"/>
  <c r="B45" i="19"/>
  <c r="A45" i="19"/>
  <c r="B44" i="19"/>
  <c r="A44" i="19"/>
  <c r="B43" i="19"/>
  <c r="A43" i="19"/>
  <c r="B42" i="19"/>
  <c r="A42" i="19"/>
  <c r="B41" i="19"/>
  <c r="A41" i="19"/>
  <c r="B40" i="19"/>
  <c r="A40" i="19"/>
  <c r="B39" i="19"/>
  <c r="A39" i="19"/>
  <c r="B38" i="19"/>
  <c r="A38" i="19"/>
  <c r="B37" i="19"/>
  <c r="A37" i="19"/>
  <c r="B36" i="19"/>
  <c r="A36" i="19"/>
  <c r="B35" i="19"/>
  <c r="A35" i="19"/>
  <c r="B34" i="19"/>
  <c r="A34" i="19"/>
  <c r="B33" i="19"/>
  <c r="A33" i="19"/>
  <c r="B32" i="19"/>
  <c r="A32" i="19"/>
  <c r="A31" i="19"/>
  <c r="B30" i="19"/>
  <c r="A30" i="19"/>
  <c r="B29" i="19"/>
  <c r="A29" i="19"/>
  <c r="B28" i="19"/>
  <c r="A28" i="19"/>
  <c r="B27" i="19"/>
  <c r="A27" i="19"/>
  <c r="B26" i="19"/>
  <c r="A26" i="19"/>
  <c r="B25" i="19"/>
  <c r="A25" i="19"/>
  <c r="B24" i="19"/>
  <c r="A24" i="19"/>
  <c r="B23" i="19"/>
  <c r="A23" i="19"/>
  <c r="B22" i="19"/>
  <c r="A22" i="19"/>
  <c r="B21" i="19"/>
  <c r="A21" i="19"/>
  <c r="B20" i="19"/>
  <c r="A20" i="19"/>
  <c r="B19" i="19"/>
  <c r="A19" i="19"/>
  <c r="B18" i="19"/>
  <c r="A18" i="19"/>
  <c r="B17" i="19"/>
  <c r="A17" i="19"/>
  <c r="B16" i="19"/>
  <c r="A16" i="19"/>
  <c r="B15" i="19"/>
  <c r="A15" i="19"/>
  <c r="B14" i="19"/>
  <c r="A14" i="19"/>
  <c r="A13" i="19"/>
  <c r="B12" i="19"/>
  <c r="A12" i="19"/>
  <c r="AX11" i="19"/>
  <c r="AW11" i="19"/>
  <c r="AV11" i="19"/>
  <c r="AT11" i="19"/>
  <c r="AS11" i="19"/>
  <c r="AR11" i="19"/>
  <c r="AP11" i="19"/>
  <c r="AO11" i="19"/>
  <c r="AN11" i="19"/>
  <c r="AL11" i="19"/>
  <c r="AK11" i="19"/>
  <c r="AJ11" i="19"/>
  <c r="AH11" i="19"/>
  <c r="AG11" i="19"/>
  <c r="AF11" i="19"/>
  <c r="AD11" i="19"/>
  <c r="AC11" i="19"/>
  <c r="AB11" i="19"/>
  <c r="Z11" i="19"/>
  <c r="Y11" i="19"/>
  <c r="X11" i="19"/>
  <c r="V11" i="19"/>
  <c r="U11" i="19"/>
  <c r="T11" i="19"/>
  <c r="R11" i="19"/>
  <c r="Q11" i="19"/>
  <c r="P11" i="19"/>
  <c r="N11" i="19"/>
  <c r="M11" i="19"/>
  <c r="L11" i="19"/>
  <c r="J11" i="19"/>
  <c r="I11" i="19"/>
  <c r="H11" i="19"/>
  <c r="B11" i="19"/>
  <c r="A11" i="19"/>
  <c r="A7" i="19"/>
  <c r="A9" i="18"/>
  <c r="A68" i="18"/>
  <c r="A67" i="18"/>
  <c r="A65" i="18"/>
  <c r="B63" i="18"/>
  <c r="A63" i="18"/>
  <c r="A62" i="18"/>
  <c r="B61" i="18"/>
  <c r="A61" i="18"/>
  <c r="B60" i="18"/>
  <c r="A60" i="18"/>
  <c r="B59" i="18"/>
  <c r="A59" i="18"/>
  <c r="B58" i="18"/>
  <c r="A58" i="18"/>
  <c r="B57" i="18"/>
  <c r="A57" i="18"/>
  <c r="B56" i="18"/>
  <c r="A56" i="18"/>
  <c r="B55" i="18"/>
  <c r="A55" i="18"/>
  <c r="B54" i="18"/>
  <c r="A54" i="18"/>
  <c r="B53" i="18"/>
  <c r="A53" i="18"/>
  <c r="B52" i="18"/>
  <c r="A52" i="18"/>
  <c r="B51" i="18"/>
  <c r="A51" i="18"/>
  <c r="B50" i="18"/>
  <c r="A50" i="18"/>
  <c r="B49" i="18"/>
  <c r="A49" i="18"/>
  <c r="B48" i="18"/>
  <c r="A48" i="18"/>
  <c r="B47" i="18"/>
  <c r="A47" i="18"/>
  <c r="B46" i="18"/>
  <c r="A46" i="18"/>
  <c r="B45" i="18"/>
  <c r="A45" i="18"/>
  <c r="B44" i="18"/>
  <c r="A44" i="18"/>
  <c r="B43" i="18"/>
  <c r="A43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A13" i="18"/>
  <c r="B12" i="18"/>
  <c r="A12" i="18"/>
  <c r="AX11" i="18"/>
  <c r="AW11" i="18"/>
  <c r="AV11" i="18"/>
  <c r="AT11" i="18"/>
  <c r="AS11" i="18"/>
  <c r="AR11" i="18"/>
  <c r="AP11" i="18"/>
  <c r="AO11" i="18"/>
  <c r="AN11" i="18"/>
  <c r="AL11" i="18"/>
  <c r="AK11" i="18"/>
  <c r="AJ11" i="18"/>
  <c r="AH11" i="18"/>
  <c r="AG11" i="18"/>
  <c r="AF11" i="18"/>
  <c r="AD11" i="18"/>
  <c r="AC11" i="18"/>
  <c r="AB11" i="18"/>
  <c r="Z11" i="18"/>
  <c r="Y11" i="18"/>
  <c r="X11" i="18"/>
  <c r="V11" i="18"/>
  <c r="U11" i="18"/>
  <c r="T11" i="18"/>
  <c r="R11" i="18"/>
  <c r="Q11" i="18"/>
  <c r="P11" i="18"/>
  <c r="N11" i="18"/>
  <c r="M11" i="18"/>
  <c r="L11" i="18"/>
  <c r="J11" i="18"/>
  <c r="I11" i="18"/>
  <c r="H11" i="18"/>
  <c r="B11" i="18"/>
  <c r="A11" i="18"/>
  <c r="A7" i="18"/>
  <c r="A9" i="17"/>
  <c r="A68" i="17"/>
  <c r="A67" i="17"/>
  <c r="A65" i="17"/>
  <c r="B63" i="17"/>
  <c r="A63" i="17"/>
  <c r="A62" i="17"/>
  <c r="B61" i="17"/>
  <c r="A61" i="17"/>
  <c r="B60" i="17"/>
  <c r="A60" i="17"/>
  <c r="B59" i="17"/>
  <c r="A59" i="17"/>
  <c r="B58" i="17"/>
  <c r="A58" i="17"/>
  <c r="B57" i="17"/>
  <c r="A57" i="17"/>
  <c r="B56" i="17"/>
  <c r="A56" i="17"/>
  <c r="B55" i="17"/>
  <c r="A55" i="17"/>
  <c r="B54" i="17"/>
  <c r="A54" i="17"/>
  <c r="B53" i="17"/>
  <c r="A53" i="17"/>
  <c r="B52" i="17"/>
  <c r="A52" i="17"/>
  <c r="B51" i="17"/>
  <c r="A51" i="17"/>
  <c r="B50" i="17"/>
  <c r="A50" i="17"/>
  <c r="B49" i="17"/>
  <c r="A49" i="17"/>
  <c r="B48" i="17"/>
  <c r="A48" i="17"/>
  <c r="B47" i="17"/>
  <c r="A47" i="17"/>
  <c r="B46" i="17"/>
  <c r="A46" i="17"/>
  <c r="B45" i="17"/>
  <c r="A45" i="17"/>
  <c r="B44" i="17"/>
  <c r="A44" i="17"/>
  <c r="B43" i="17"/>
  <c r="A43" i="17"/>
  <c r="B42" i="17"/>
  <c r="A42" i="17"/>
  <c r="B41" i="17"/>
  <c r="A41" i="17"/>
  <c r="B40" i="17"/>
  <c r="A40" i="17"/>
  <c r="B39" i="17"/>
  <c r="A39" i="17"/>
  <c r="B38" i="17"/>
  <c r="A38" i="17"/>
  <c r="B37" i="17"/>
  <c r="A37" i="17"/>
  <c r="B36" i="17"/>
  <c r="A36" i="17"/>
  <c r="B35" i="17"/>
  <c r="A35" i="17"/>
  <c r="B34" i="17"/>
  <c r="A34" i="17"/>
  <c r="B33" i="17"/>
  <c r="A33" i="17"/>
  <c r="B32" i="17"/>
  <c r="A32" i="17"/>
  <c r="A31" i="17"/>
  <c r="B30" i="17"/>
  <c r="A30" i="17"/>
  <c r="B29" i="17"/>
  <c r="A29" i="17"/>
  <c r="B28" i="17"/>
  <c r="A28" i="17"/>
  <c r="B27" i="17"/>
  <c r="A27" i="17"/>
  <c r="B26" i="17"/>
  <c r="A26" i="17"/>
  <c r="B25" i="17"/>
  <c r="A25" i="17"/>
  <c r="B24" i="17"/>
  <c r="A24" i="17"/>
  <c r="B23" i="17"/>
  <c r="A23" i="17"/>
  <c r="B22" i="17"/>
  <c r="A22" i="17"/>
  <c r="B21" i="17"/>
  <c r="A21" i="17"/>
  <c r="B20" i="17"/>
  <c r="A20" i="17"/>
  <c r="B19" i="17"/>
  <c r="A19" i="17"/>
  <c r="B18" i="17"/>
  <c r="A18" i="17"/>
  <c r="B17" i="17"/>
  <c r="A17" i="17"/>
  <c r="B16" i="17"/>
  <c r="A16" i="17"/>
  <c r="B15" i="17"/>
  <c r="A15" i="17"/>
  <c r="B14" i="17"/>
  <c r="A14" i="17"/>
  <c r="A13" i="17"/>
  <c r="B12" i="17"/>
  <c r="A12" i="17"/>
  <c r="AX11" i="17"/>
  <c r="AW11" i="17"/>
  <c r="AV11" i="17"/>
  <c r="AT11" i="17"/>
  <c r="AS11" i="17"/>
  <c r="AR11" i="17"/>
  <c r="AP11" i="17"/>
  <c r="AO11" i="17"/>
  <c r="AN11" i="17"/>
  <c r="AL11" i="17"/>
  <c r="AK11" i="17"/>
  <c r="AJ11" i="17"/>
  <c r="AH11" i="17"/>
  <c r="AG11" i="17"/>
  <c r="AF11" i="17"/>
  <c r="AD11" i="17"/>
  <c r="AC11" i="17"/>
  <c r="AB11" i="17"/>
  <c r="Z11" i="17"/>
  <c r="Y11" i="17"/>
  <c r="X11" i="17"/>
  <c r="V11" i="17"/>
  <c r="U11" i="17"/>
  <c r="T11" i="17"/>
  <c r="R11" i="17"/>
  <c r="Q11" i="17"/>
  <c r="P11" i="17"/>
  <c r="N11" i="17"/>
  <c r="M11" i="17"/>
  <c r="L11" i="17"/>
  <c r="J11" i="17"/>
  <c r="I11" i="17"/>
  <c r="H11" i="17"/>
  <c r="B11" i="17"/>
  <c r="A11" i="17"/>
  <c r="A7" i="17"/>
  <c r="A9" i="16"/>
  <c r="A9" i="15"/>
  <c r="A68" i="16"/>
  <c r="A67" i="16"/>
  <c r="A65" i="16"/>
  <c r="B63" i="16"/>
  <c r="A63" i="16"/>
  <c r="A62" i="16"/>
  <c r="B61" i="16"/>
  <c r="A61" i="16"/>
  <c r="B60" i="16"/>
  <c r="A60" i="16"/>
  <c r="B59" i="16"/>
  <c r="A59" i="16"/>
  <c r="B58" i="16"/>
  <c r="A58" i="16"/>
  <c r="B57" i="16"/>
  <c r="A57" i="16"/>
  <c r="B56" i="16"/>
  <c r="A56" i="16"/>
  <c r="B55" i="16"/>
  <c r="A55" i="16"/>
  <c r="B54" i="16"/>
  <c r="A54" i="16"/>
  <c r="B53" i="16"/>
  <c r="A53" i="16"/>
  <c r="B52" i="16"/>
  <c r="A52" i="16"/>
  <c r="B51" i="16"/>
  <c r="A51" i="16"/>
  <c r="B50" i="16"/>
  <c r="A50" i="16"/>
  <c r="B49" i="16"/>
  <c r="A49" i="16"/>
  <c r="B48" i="16"/>
  <c r="A48" i="16"/>
  <c r="B47" i="16"/>
  <c r="A47" i="16"/>
  <c r="B46" i="16"/>
  <c r="A46" i="16"/>
  <c r="B45" i="16"/>
  <c r="A45" i="16"/>
  <c r="B44" i="16"/>
  <c r="A44" i="16"/>
  <c r="B43" i="16"/>
  <c r="A43" i="16"/>
  <c r="B42" i="16"/>
  <c r="A42" i="16"/>
  <c r="B41" i="16"/>
  <c r="A41" i="16"/>
  <c r="B40" i="16"/>
  <c r="A40" i="16"/>
  <c r="B39" i="16"/>
  <c r="A39" i="16"/>
  <c r="B38" i="16"/>
  <c r="A38" i="16"/>
  <c r="B37" i="16"/>
  <c r="A37" i="16"/>
  <c r="B36" i="16"/>
  <c r="A36" i="16"/>
  <c r="B35" i="16"/>
  <c r="A35" i="16"/>
  <c r="B34" i="16"/>
  <c r="A34" i="16"/>
  <c r="B33" i="16"/>
  <c r="A33" i="16"/>
  <c r="B32" i="16"/>
  <c r="A32" i="16"/>
  <c r="A31" i="16"/>
  <c r="B30" i="16"/>
  <c r="A30" i="16"/>
  <c r="B29" i="16"/>
  <c r="A29" i="16"/>
  <c r="B28" i="16"/>
  <c r="A28" i="16"/>
  <c r="B27" i="16"/>
  <c r="A27" i="16"/>
  <c r="B26" i="16"/>
  <c r="A26" i="16"/>
  <c r="B25" i="16"/>
  <c r="A25" i="16"/>
  <c r="B24" i="16"/>
  <c r="A24" i="16"/>
  <c r="B23" i="16"/>
  <c r="A23" i="16"/>
  <c r="B22" i="16"/>
  <c r="A22" i="16"/>
  <c r="B21" i="16"/>
  <c r="A21" i="16"/>
  <c r="B20" i="16"/>
  <c r="A20" i="16"/>
  <c r="B19" i="16"/>
  <c r="A19" i="16"/>
  <c r="B18" i="16"/>
  <c r="A18" i="16"/>
  <c r="B17" i="16"/>
  <c r="A17" i="16"/>
  <c r="B16" i="16"/>
  <c r="A16" i="16"/>
  <c r="B15" i="16"/>
  <c r="A15" i="16"/>
  <c r="B14" i="16"/>
  <c r="A14" i="16"/>
  <c r="A13" i="16"/>
  <c r="B12" i="16"/>
  <c r="A12" i="16"/>
  <c r="AX11" i="16"/>
  <c r="AW11" i="16"/>
  <c r="AV11" i="16"/>
  <c r="AT11" i="16"/>
  <c r="AS11" i="16"/>
  <c r="AR11" i="16"/>
  <c r="AP11" i="16"/>
  <c r="AO11" i="16"/>
  <c r="AN11" i="16"/>
  <c r="AL11" i="16"/>
  <c r="AK11" i="16"/>
  <c r="AJ11" i="16"/>
  <c r="AH11" i="16"/>
  <c r="AG11" i="16"/>
  <c r="AF11" i="16"/>
  <c r="AD11" i="16"/>
  <c r="AC11" i="16"/>
  <c r="AB11" i="16"/>
  <c r="Z11" i="16"/>
  <c r="Y11" i="16"/>
  <c r="X11" i="16"/>
  <c r="V11" i="16"/>
  <c r="U11" i="16"/>
  <c r="T11" i="16"/>
  <c r="R11" i="16"/>
  <c r="Q11" i="16"/>
  <c r="P11" i="16"/>
  <c r="N11" i="16"/>
  <c r="M11" i="16"/>
  <c r="L11" i="16"/>
  <c r="J11" i="16"/>
  <c r="I11" i="16"/>
  <c r="H11" i="16"/>
  <c r="B11" i="16"/>
  <c r="A11" i="16"/>
  <c r="A7" i="16"/>
  <c r="A68" i="15"/>
  <c r="A67" i="15"/>
  <c r="A65" i="15"/>
  <c r="B63" i="15"/>
  <c r="A63" i="15"/>
  <c r="A62" i="15"/>
  <c r="B61" i="15"/>
  <c r="A61" i="15"/>
  <c r="B60" i="15"/>
  <c r="A60" i="15"/>
  <c r="B59" i="15"/>
  <c r="A59" i="15"/>
  <c r="B58" i="15"/>
  <c r="A58" i="15"/>
  <c r="B57" i="15"/>
  <c r="A57" i="15"/>
  <c r="B56" i="15"/>
  <c r="A56" i="15"/>
  <c r="B55" i="15"/>
  <c r="A55" i="15"/>
  <c r="B54" i="15"/>
  <c r="A54" i="15"/>
  <c r="B53" i="15"/>
  <c r="A53" i="15"/>
  <c r="B52" i="15"/>
  <c r="A52" i="15"/>
  <c r="B51" i="15"/>
  <c r="A51" i="15"/>
  <c r="B50" i="15"/>
  <c r="A50" i="15"/>
  <c r="B49" i="15"/>
  <c r="A49" i="15"/>
  <c r="B48" i="15"/>
  <c r="A48" i="15"/>
  <c r="B47" i="15"/>
  <c r="A47" i="15"/>
  <c r="B46" i="15"/>
  <c r="A46" i="15"/>
  <c r="B45" i="15"/>
  <c r="A45" i="15"/>
  <c r="B44" i="15"/>
  <c r="A44" i="15"/>
  <c r="B43" i="15"/>
  <c r="A43" i="15"/>
  <c r="B42" i="15"/>
  <c r="A42" i="15"/>
  <c r="B41" i="15"/>
  <c r="A41" i="15"/>
  <c r="B40" i="15"/>
  <c r="A40" i="15"/>
  <c r="B39" i="15"/>
  <c r="A39" i="15"/>
  <c r="B38" i="15"/>
  <c r="A38" i="15"/>
  <c r="B37" i="15"/>
  <c r="A37" i="15"/>
  <c r="B36" i="15"/>
  <c r="A36" i="15"/>
  <c r="B35" i="15"/>
  <c r="A35" i="15"/>
  <c r="B34" i="15"/>
  <c r="A34" i="15"/>
  <c r="B33" i="15"/>
  <c r="A33" i="15"/>
  <c r="B32" i="15"/>
  <c r="A32" i="15"/>
  <c r="A31" i="15"/>
  <c r="B30" i="15"/>
  <c r="A30" i="15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A23" i="15"/>
  <c r="B22" i="15"/>
  <c r="A22" i="15"/>
  <c r="B21" i="15"/>
  <c r="A21" i="15"/>
  <c r="B20" i="15"/>
  <c r="A20" i="15"/>
  <c r="B19" i="15"/>
  <c r="A19" i="15"/>
  <c r="B18" i="15"/>
  <c r="A18" i="15"/>
  <c r="B17" i="15"/>
  <c r="A17" i="15"/>
  <c r="B16" i="15"/>
  <c r="A16" i="15"/>
  <c r="B15" i="15"/>
  <c r="A15" i="15"/>
  <c r="B14" i="15"/>
  <c r="A14" i="15"/>
  <c r="A13" i="15"/>
  <c r="B12" i="15"/>
  <c r="A12" i="15"/>
  <c r="AX11" i="15"/>
  <c r="AW11" i="15"/>
  <c r="AV11" i="15"/>
  <c r="AT11" i="15"/>
  <c r="AS11" i="15"/>
  <c r="AR11" i="15"/>
  <c r="AP11" i="15"/>
  <c r="AO11" i="15"/>
  <c r="AN11" i="15"/>
  <c r="AL11" i="15"/>
  <c r="AK11" i="15"/>
  <c r="AJ11" i="15"/>
  <c r="AH11" i="15"/>
  <c r="AG11" i="15"/>
  <c r="AF11" i="15"/>
  <c r="AD11" i="15"/>
  <c r="AC11" i="15"/>
  <c r="AB11" i="15"/>
  <c r="Z11" i="15"/>
  <c r="Y11" i="15"/>
  <c r="X11" i="15"/>
  <c r="V11" i="15"/>
  <c r="U11" i="15"/>
  <c r="T11" i="15"/>
  <c r="R11" i="15"/>
  <c r="Q11" i="15"/>
  <c r="P11" i="15"/>
  <c r="N11" i="15"/>
  <c r="M11" i="15"/>
  <c r="L11" i="15"/>
  <c r="J11" i="15"/>
  <c r="I11" i="15"/>
  <c r="H11" i="15"/>
  <c r="B11" i="15"/>
  <c r="A11" i="15"/>
  <c r="A7" i="15"/>
  <c r="A68" i="2"/>
  <c r="A67" i="2"/>
  <c r="A65" i="2"/>
  <c r="AX11" i="2"/>
  <c r="AW11" i="2"/>
  <c r="AV11" i="2"/>
  <c r="AT11" i="2"/>
  <c r="AS11" i="2"/>
  <c r="AR11" i="2"/>
  <c r="AP11" i="2"/>
  <c r="AO11" i="2"/>
  <c r="AN11" i="2"/>
  <c r="AL11" i="2"/>
  <c r="AK11" i="2"/>
  <c r="AJ11" i="2"/>
  <c r="AH11" i="2"/>
  <c r="AG11" i="2"/>
  <c r="AF11" i="2"/>
  <c r="AD11" i="2"/>
  <c r="AC11" i="2"/>
  <c r="AB11" i="2"/>
  <c r="Z11" i="2"/>
  <c r="Y11" i="2"/>
  <c r="X11" i="2"/>
  <c r="V11" i="2"/>
  <c r="U11" i="2"/>
  <c r="T11" i="2"/>
  <c r="R11" i="2"/>
  <c r="Q11" i="2"/>
  <c r="P11" i="2"/>
  <c r="N11" i="2"/>
  <c r="M11" i="2"/>
  <c r="L11" i="2"/>
  <c r="J11" i="2"/>
  <c r="I11" i="2"/>
  <c r="H11" i="2"/>
  <c r="B63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2" i="2"/>
  <c r="B11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9" i="2"/>
  <c r="A7" i="2"/>
</calcChain>
</file>

<file path=xl/sharedStrings.xml><?xml version="1.0" encoding="utf-8"?>
<sst xmlns="http://schemas.openxmlformats.org/spreadsheetml/2006/main" count="3116" uniqueCount="429">
  <si>
    <t>Beschäftigte</t>
  </si>
  <si>
    <t>01 bis 03</t>
  </si>
  <si>
    <t>Landwirtschaft, Forstwirtschaft und Fischerei</t>
  </si>
  <si>
    <t>Primärer Sektor</t>
  </si>
  <si>
    <t>05 bis 09</t>
  </si>
  <si>
    <t>Bergbau und Gewinnung von Steinen und Erden</t>
  </si>
  <si>
    <t>10 bis 12</t>
  </si>
  <si>
    <t>Herstellung von Nahrungs- und Genussmitteln, Getränken und Tabakerzeugnissen</t>
  </si>
  <si>
    <t>13 bis 15</t>
  </si>
  <si>
    <t>Herstellung von Textilien, Bekleidung, Leder, Lederwaren und Schuhen</t>
  </si>
  <si>
    <t>16 bis 18</t>
  </si>
  <si>
    <t>Herstellung von Holzwaren, Papier, Pappe und Waren daraus, Herstellung von Druckerzeugnissen</t>
  </si>
  <si>
    <t>19 + 20</t>
  </si>
  <si>
    <t>Kokerei, Mineralölverarbeitung und Herstellung von chemischen Erzeugnissen</t>
  </si>
  <si>
    <t>Herstellung von pharmazeutischen Erzeugnissen</t>
  </si>
  <si>
    <t>22 + 23</t>
  </si>
  <si>
    <t>Herstellung von Gummi- und Kunststoffwaren sowie von Glas und Glaswaren, Keramik, Verarbeitung von Steinen und Erden</t>
  </si>
  <si>
    <t>24 + 25</t>
  </si>
  <si>
    <t>Metallerzeugung und -bearbeitung, Herstellung von Metallerzeugnissen</t>
  </si>
  <si>
    <t>Herstellung von Datenverarbeitungsgeräten, elektronischen, optischen Erzeugnissen und Uhren</t>
  </si>
  <si>
    <t>Herstellung von elektrischen Ausrüstungen</t>
  </si>
  <si>
    <t>Maschinenbau</t>
  </si>
  <si>
    <t>29 + 30</t>
  </si>
  <si>
    <t>Fahrzeugbau</t>
  </si>
  <si>
    <t>31 bis 33</t>
  </si>
  <si>
    <t>Sonstige Herstellung von Waren, Reparatur und Installation von Maschinen und Ausrüstungen</t>
  </si>
  <si>
    <t>Energieversorgung</t>
  </si>
  <si>
    <t>36 bis 39</t>
  </si>
  <si>
    <t xml:space="preserve">Wasserversorgung; Abwasser- und Abfallentsorgung und Beseitigung von Umweltverschmutzungen </t>
  </si>
  <si>
    <t>41 + 42</t>
  </si>
  <si>
    <t xml:space="preserve">Hoch- und Tiefbau </t>
  </si>
  <si>
    <t>Vorbereitende Baustellenarbeiten, Bauinstallation und sonstiges Ausbaugewerbe</t>
  </si>
  <si>
    <t>Sekundärer Sektor</t>
  </si>
  <si>
    <t>Handel mit Motorfahrzeugen; Instandhaltung und Reparatur von Motorfahrzeugen</t>
  </si>
  <si>
    <t>Grosshandel (ohne Handel mit Motorfahrzeugen)</t>
  </si>
  <si>
    <t>Detailhandel (ohne Handel mit Motorfahrzeugen)</t>
  </si>
  <si>
    <t>Landverkehr und Transport in Rohrfernleitungen</t>
  </si>
  <si>
    <t>50 + 51</t>
  </si>
  <si>
    <t>Schifffahrt und Luftfahrt</t>
  </si>
  <si>
    <t>Lagerei sowie Erbringung von sonstigen Dienstleistungen für den Verkehr</t>
  </si>
  <si>
    <t>Post-, Kurier- und Expressdienste</t>
  </si>
  <si>
    <t>Beherbergung</t>
  </si>
  <si>
    <t>Gastronomie</t>
  </si>
  <si>
    <t>58 bis 60</t>
  </si>
  <si>
    <t>Verlagswesen, audiovisuelle Medien und Rundfunk</t>
  </si>
  <si>
    <t>Telekommunikation</t>
  </si>
  <si>
    <t>62 + 63</t>
  </si>
  <si>
    <t>Informationstechnologische und 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</si>
  <si>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</si>
  <si>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</si>
  <si>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</si>
  <si>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Grundstücks- und Wohnungswesen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</si>
  <si>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</si>
  <si>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</si>
  <si>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</si>
  <si>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</si>
  <si>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73 bis 75</t>
  </si>
  <si>
    <t>Sonstige freiberufliche, wissenschaftliche und technische Tätigkeiten</t>
  </si>
  <si>
    <t>77 + 79 bis 82</t>
  </si>
  <si>
    <t>Erbringung von sonstigen wirtschaftlichen Dienstleistungen</t>
  </si>
  <si>
    <t>Vermittlung und Überlassung von Arbeitskräften</t>
  </si>
  <si>
    <t>Öffentliche Verwaltung, Verteidigung; Sozialversicherung</t>
  </si>
  <si>
    <t>Erziehung und Unterricht</t>
  </si>
  <si>
    <t>Gesundheitswesen</t>
  </si>
  <si>
    <t>Heime (ohne Erholungs- und Ferienheime)</t>
  </si>
  <si>
    <t xml:space="preserve">Sozialwesen (ohne Heime)
</t>
  </si>
  <si>
    <t>90 bis 93</t>
  </si>
  <si>
    <t>Kunst, Unterhaltung und Erholung</t>
  </si>
  <si>
    <t>94 bis 96</t>
  </si>
  <si>
    <t>Erbringung von sonstigen Dienstleistungen</t>
  </si>
  <si>
    <t>Tertiärer Sektor</t>
  </si>
  <si>
    <t>Total</t>
  </si>
  <si>
    <t>Quelle: BFS (STATENT)</t>
  </si>
  <si>
    <t>NOGA-Code</t>
  </si>
  <si>
    <t>*</t>
  </si>
  <si>
    <t>* aus Datenschutzgründen nicht einzeln ausgewiesen</t>
  </si>
  <si>
    <t>Arbeitsstätten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</si>
  <si>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</si>
  <si>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</si>
  <si>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</si>
  <si>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</si>
  <si>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</si>
  <si>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</si>
  <si>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</si>
  <si>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</si>
  <si>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</si>
  <si>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</si>
  <si>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</si>
  <si>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</si>
  <si>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</si>
  <si>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</si>
  <si>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</si>
  <si>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</si>
  <si>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</si>
  <si>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&lt;SpaltenTitel_1.1&gt;</t>
  </si>
  <si>
    <t>&lt;SpaltenTitel_1.2&gt;</t>
  </si>
  <si>
    <t>&lt;SpaltenTitel_2.1&gt;</t>
  </si>
  <si>
    <t>&lt;SpaltenTitel_2.2&gt;</t>
  </si>
  <si>
    <t>&lt;SpaltenTitel_3.1&gt;</t>
  </si>
  <si>
    <t>&lt;SpaltenTitel_3.2&gt;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</si>
  <si>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</si>
  <si>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</si>
  <si>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</si>
  <si>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</si>
  <si>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</si>
  <si>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</si>
  <si>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</si>
  <si>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</si>
  <si>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</si>
  <si>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</si>
  <si>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</si>
  <si>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</si>
  <si>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</si>
  <si>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</si>
  <si>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</si>
  <si>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</si>
  <si>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</si>
  <si>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</si>
  <si>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</si>
  <si>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&lt;Zeilentitel_20&gt;</t>
  </si>
  <si>
    <t>&lt;Zeilentitel_21&gt;</t>
  </si>
  <si>
    <t>&lt;Zeilentitel_22&gt;</t>
  </si>
  <si>
    <t>&lt;Zeilentitel_23&gt;</t>
  </si>
  <si>
    <t>&lt;Zeilentitel_24&gt;</t>
  </si>
  <si>
    <t>&lt;Zeilentitel_25&gt;</t>
  </si>
  <si>
    <t>&lt;Zeilentitel_26&gt;</t>
  </si>
  <si>
    <t>&lt;Zeilentitel_27&gt;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</si>
  <si>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</si>
  <si>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</si>
  <si>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</si>
  <si>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</si>
  <si>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</si>
  <si>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</si>
  <si>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</si>
  <si>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</si>
  <si>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&lt;T2UTitel&gt;</t>
  </si>
  <si>
    <t>&lt;Zeilentitel_28&gt;</t>
  </si>
  <si>
    <t>&lt;Zeilentitel_29&gt;</t>
  </si>
  <si>
    <t>&lt;Zeilentitel_30&gt;</t>
  </si>
  <si>
    <t>&lt;Zeilentitel_31&gt;</t>
  </si>
  <si>
    <t>&lt;Zeilentitel_32&gt;</t>
  </si>
  <si>
    <t>&lt;Zeilentitel_33&gt;</t>
  </si>
  <si>
    <t>&lt;Zeilentitel_34&gt;</t>
  </si>
  <si>
    <t>&lt;Zeilentitel_35&gt;</t>
  </si>
  <si>
    <t>&lt;Zeilentitel_36&gt;</t>
  </si>
  <si>
    <t>&lt;Zeilentitel_37&gt;</t>
  </si>
  <si>
    <t>&lt;Zeilentitel_38&gt;</t>
  </si>
  <si>
    <t>&lt;Zeilentitel_39&gt;</t>
  </si>
  <si>
    <t>&lt;Zeilentitel_40&gt;</t>
  </si>
  <si>
    <t>&lt;Zeilentitel_41&gt;</t>
  </si>
  <si>
    <t>&lt;Zeilentitel_42&gt;</t>
  </si>
  <si>
    <t>&lt;Zeilentitel_43&gt;</t>
  </si>
  <si>
    <t>&lt;Zeilentitel_44&gt;</t>
  </si>
  <si>
    <t>&lt;Zeilentitel_45&gt;</t>
  </si>
  <si>
    <t>&lt;Zeilentitel_46&gt;</t>
  </si>
  <si>
    <t>&lt;Zeilentitel_47&gt;</t>
  </si>
  <si>
    <t>&lt;Zeilentitel_48&gt;</t>
  </si>
  <si>
    <t>&lt;Zeilentitel_49&gt;</t>
  </si>
  <si>
    <t>&lt;Zeilentitel_50&gt;</t>
  </si>
  <si>
    <t>&lt;Zeilentitel_51&gt;</t>
  </si>
  <si>
    <t>&lt;Zeilentitel_52&gt;</t>
  </si>
  <si>
    <t>&lt;Zeilentitel_53&gt;</t>
  </si>
  <si>
    <t>&lt;Zeilentitel_54&gt;</t>
  </si>
  <si>
    <t>Funtauna: UST (STATENT)</t>
  </si>
  <si>
    <t>Fonte: UST (STATENT)</t>
  </si>
  <si>
    <t>&lt;T3Titel&gt;</t>
  </si>
  <si>
    <t>&lt;T3UTitel&gt;</t>
  </si>
  <si>
    <t>T3</t>
  </si>
  <si>
    <t>T4</t>
  </si>
  <si>
    <t>&lt;T4Titel&gt;</t>
  </si>
  <si>
    <t>&lt;T4UTitel&gt;</t>
  </si>
  <si>
    <t>T5</t>
  </si>
  <si>
    <t>&lt;T5Titel&gt;</t>
  </si>
  <si>
    <t>&lt;T5UTitel&gt;</t>
  </si>
  <si>
    <t>T6</t>
  </si>
  <si>
    <t>&lt;T6Titel&gt;</t>
  </si>
  <si>
    <t>&lt;T6UTitel&gt;</t>
  </si>
  <si>
    <t>T7</t>
  </si>
  <si>
    <t>&lt;T7Titel&gt;</t>
  </si>
  <si>
    <t>&lt;T7UTitel&gt;</t>
  </si>
  <si>
    <t>T8</t>
  </si>
  <si>
    <t>&lt;T8Titel&gt;</t>
  </si>
  <si>
    <t>&lt;T8UTitel&gt;</t>
  </si>
  <si>
    <t>T9</t>
  </si>
  <si>
    <t>&lt;T9Titel&gt;</t>
  </si>
  <si>
    <t>&lt;T9UTitel&gt;</t>
  </si>
  <si>
    <t>T10</t>
  </si>
  <si>
    <t>&lt;T10Titel&gt;</t>
  </si>
  <si>
    <t>&lt;T10UTitel&gt;</t>
  </si>
  <si>
    <t>T11</t>
  </si>
  <si>
    <t>&lt;T11Titel&gt;</t>
  </si>
  <si>
    <t>&lt;T11UTitel&gt;</t>
  </si>
  <si>
    <t>T12</t>
  </si>
  <si>
    <t>&lt;T12Titel&gt;</t>
  </si>
  <si>
    <t>&lt;T12UTitel&gt;</t>
  </si>
  <si>
    <t>Wirtschaftsstruktur seit 2011: Kanton Graubünden</t>
  </si>
  <si>
    <t>Wirtschaftsstruktur seit 2011: Region Albula</t>
  </si>
  <si>
    <t>Wirtschaftsstruktur seit 2011: Region Engiadina Bassa/Val Müstair</t>
  </si>
  <si>
    <t>Wirtschaftsstruktur seit 2011: Region Bernina</t>
  </si>
  <si>
    <t>Wirtschaftsstruktur seit 2011: Region Imboden</t>
  </si>
  <si>
    <t>Wirtschaftsstruktur seit 2011: Region Landquart</t>
  </si>
  <si>
    <t>Wirtschaftsstruktur seit 2011: Region Maloja</t>
  </si>
  <si>
    <t>Wirtschaftsstruktur seit 2011: Region Moesa</t>
  </si>
  <si>
    <t>Wirtschaftsstruktur seit 2011: Region Plessur</t>
  </si>
  <si>
    <t>Wirtschaftsstruktur seit 2011: Region Prättigau/Davos</t>
  </si>
  <si>
    <t>Wirtschaftsstruktur seit 2011: Region Surselva</t>
  </si>
  <si>
    <t>Wirtschaftsstruktur seit 2011: Region Viamala</t>
  </si>
  <si>
    <t>&lt;Zeilentitel_1.1&gt;</t>
  </si>
  <si>
    <t>&lt;Zeilentitel_2.1&gt;</t>
  </si>
  <si>
    <t>&lt;Zeilentitel_3.1&gt;</t>
  </si>
  <si>
    <t>&lt;Zeilentitel_4.1&gt;</t>
  </si>
  <si>
    <t>&lt;Zeilentitel_5.1&gt;</t>
  </si>
  <si>
    <t>&lt;Zeilentitel_6.1&gt;</t>
  </si>
  <si>
    <t>&lt;Zeilentitel_7.1&gt;</t>
  </si>
  <si>
    <t>&lt;Zeilentitel_8.1&gt;</t>
  </si>
  <si>
    <t>&lt;Zeilentitel_9.1&gt;</t>
  </si>
  <si>
    <t>&lt;Zeilentitel_10.1&gt;</t>
  </si>
  <si>
    <t>&lt;Zeilentitel_11.1&gt;</t>
  </si>
  <si>
    <t>&lt;Zeilentitel_12.1&gt;</t>
  </si>
  <si>
    <t>&lt;Zeilentitel_13.1&gt;</t>
  </si>
  <si>
    <t>&lt;Zeilentitel_14.1&gt;</t>
  </si>
  <si>
    <t>&lt;Zeilentitel_15.1&gt;</t>
  </si>
  <si>
    <t>&lt;Zeilentitel_16.1&gt;</t>
  </si>
  <si>
    <t>&lt;Zeilentitel_17.1&gt;</t>
  </si>
  <si>
    <t>&lt;Zeilentitel_18.1&gt;</t>
  </si>
  <si>
    <t>&lt;Zeilentitel_19.1&gt;</t>
  </si>
  <si>
    <t>&lt;Zeilentitel_20.1&gt;</t>
  </si>
  <si>
    <t>&lt;Zeilentitel_21.1&gt;</t>
  </si>
  <si>
    <t>&lt;Zeilentitel_22.1&gt;</t>
  </si>
  <si>
    <t>&lt;Zeilentitel_23.1&gt;</t>
  </si>
  <si>
    <t>&lt;Zeilentitel_24.1&gt;</t>
  </si>
  <si>
    <t>&lt;Zeilentitel_25.1&gt;</t>
  </si>
  <si>
    <t>&lt;Zeilentitel_26.1&gt;</t>
  </si>
  <si>
    <t>&lt;Zeilentitel_27.1&gt;</t>
  </si>
  <si>
    <t>&lt;Zeilentitel_28.1&gt;</t>
  </si>
  <si>
    <t>&lt;Zeilentitel_29.1&gt;</t>
  </si>
  <si>
    <t>&lt;Zeilentitel_30.1&gt;</t>
  </si>
  <si>
    <t>&lt;Zeilentitel_31.1&gt;</t>
  </si>
  <si>
    <t>&lt;Zeilentitel_32.1&gt;</t>
  </si>
  <si>
    <t>&lt;Zeilentitel_33.1&gt;</t>
  </si>
  <si>
    <t>&lt;Zeilentitel_34.1&gt;</t>
  </si>
  <si>
    <t>&lt;Zeilentitel_35.1&gt;</t>
  </si>
  <si>
    <t>&lt;Zeilentitel_36.1&gt;</t>
  </si>
  <si>
    <t>&lt;Zeilentitel_37.1&gt;</t>
  </si>
  <si>
    <t>&lt;Zeilentitel_38.1&gt;</t>
  </si>
  <si>
    <t>&lt;Zeilentitel_39.1&gt;</t>
  </si>
  <si>
    <t>&lt;Zeilentitel_40.1&gt;</t>
  </si>
  <si>
    <t>&lt;Zeilentitel_41.1&gt;</t>
  </si>
  <si>
    <t>&lt;Zeilentitel_42.1&gt;</t>
  </si>
  <si>
    <t>&lt;Zeilentitel_43.1&gt;</t>
  </si>
  <si>
    <t>&lt;Zeilentitel_44.1&gt;</t>
  </si>
  <si>
    <t>&lt;Zeilentitel_45.1&gt;</t>
  </si>
  <si>
    <t>&lt;Zeilentitel_46.1&gt;</t>
  </si>
  <si>
    <t>&lt;Zeilentitel_47.1&gt;</t>
  </si>
  <si>
    <t>&lt;Zeilentitel_48.1&gt;</t>
  </si>
  <si>
    <t>&lt;Zeilentitel_49.1&gt;</t>
  </si>
  <si>
    <t>&lt;Zeilentitel_50.1&gt;</t>
  </si>
  <si>
    <t>&lt;Zeilentitel_51.1&gt;</t>
  </si>
  <si>
    <t>&lt;Zeilentitel_52.1&gt;</t>
  </si>
  <si>
    <t>&lt;Zeilentitel_53.1&gt;</t>
  </si>
  <si>
    <t>&lt;Zeilentitel_54.1&gt;</t>
  </si>
  <si>
    <t>Agricoltura, selvicoltura e pesca</t>
  </si>
  <si>
    <t>Attività estrattive</t>
  </si>
  <si>
    <t>Industrie alimentari e del tabacco</t>
  </si>
  <si>
    <t>Industrie tessili e confezione di articoli di abbigliamento</t>
  </si>
  <si>
    <t>Industrie del legno e della carta; stampa</t>
  </si>
  <si>
    <t>Cokeria, raffinazzione e fabbricazione di prodotti chimici</t>
  </si>
  <si>
    <t>Fabbricazione di prodotti farmaceutici</t>
  </si>
  <si>
    <t>Fabbricazione di articoli in gomma e materie plastiche</t>
  </si>
  <si>
    <t>Fabbricazione di prodotti in metallo</t>
  </si>
  <si>
    <t>Fabbricazione di computer e prodotti di elettronica; industria orologiera</t>
  </si>
  <si>
    <t>Fabbricazione di apparecchiature elettriche</t>
  </si>
  <si>
    <t>Fabbricazione di macchinari e apparecchiature</t>
  </si>
  <si>
    <t>Fabbricazione di autoveicoli</t>
  </si>
  <si>
    <t>Altre industrie manifatturiere, riparazione e installazione</t>
  </si>
  <si>
    <t>Fornitura di energia elettrica</t>
  </si>
  <si>
    <t>Raccolta, trattamento e fornitura di acqua; gestione di rifiuti</t>
  </si>
  <si>
    <t xml:space="preserve">Costruzione di edifici e ingegneria civile </t>
  </si>
  <si>
    <t>Lavori di costruzione specializzati</t>
  </si>
  <si>
    <t>Commercio e riparazione di autoveicoli e motocicli</t>
  </si>
  <si>
    <t>Commercio all'ingrosso</t>
  </si>
  <si>
    <t>Commercio al dettaglio</t>
  </si>
  <si>
    <t>Trasporto terrestre e trasporto mediante condotte</t>
  </si>
  <si>
    <t>Trasporti marittimi e trasporto aereo</t>
  </si>
  <si>
    <t>Magazzinaggio e attività di supporto ai trasporti</t>
  </si>
  <si>
    <t>Servizi postali e attività di corriere</t>
  </si>
  <si>
    <t>Servizi di alloggio</t>
  </si>
  <si>
    <t>Attività di servizi di ristorazione</t>
  </si>
  <si>
    <t>Editoria, audiovisivo e radiodiffusione</t>
  </si>
  <si>
    <t>Telecomunicazioni</t>
  </si>
  <si>
    <t>Programmazione, consulenza informatica e attività dei servizi d'informazione</t>
  </si>
  <si>
    <t>Prestazione di servizi finanziari</t>
  </si>
  <si>
    <t>Assicurazioni</t>
  </si>
  <si>
    <t>Attività ausiliarie dei servizi finanziari e delle attività assicurative</t>
  </si>
  <si>
    <t>Attività immobiliari</t>
  </si>
  <si>
    <t>Attività legali e contabilità</t>
  </si>
  <si>
    <t>Attività di sedi centrali; consulenza gestionale</t>
  </si>
  <si>
    <t>Attività degli studi di architettura e d'ingegneria</t>
  </si>
  <si>
    <t>Ricerca scientifica e sviluppo</t>
  </si>
  <si>
    <t>Altre attività professionali, scientifiche e tecniche</t>
  </si>
  <si>
    <t>Attività amministrative e di supporto</t>
  </si>
  <si>
    <t>Attività di ricerca, selezione, fornitura di personale</t>
  </si>
  <si>
    <t>Istruzione</t>
  </si>
  <si>
    <t>Attività dei servizi sanitari</t>
  </si>
  <si>
    <t>Servizi di assistenza residenziale</t>
  </si>
  <si>
    <t>Assistenza sociale non residenziale</t>
  </si>
  <si>
    <t>Arte, spettacolo e attività ricreative</t>
  </si>
  <si>
    <t>Altre attività di servizi personali</t>
  </si>
  <si>
    <t>Settore secondario</t>
  </si>
  <si>
    <t>Totale</t>
  </si>
  <si>
    <t>Settore primario</t>
  </si>
  <si>
    <t>Pubblica amministrazione, difesa; sicurezza sociale</t>
  </si>
  <si>
    <t>Settore terziario</t>
  </si>
  <si>
    <t>Denominazione</t>
  </si>
  <si>
    <t>Bezeichnung</t>
  </si>
  <si>
    <t>Agricultura, selvicultura e pestga</t>
  </si>
  <si>
    <t>Industria da minieras ed explotaziun da crappa e da terra</t>
  </si>
  <si>
    <t>Producziun da victualias e da products da giudiment, bavrondas e products da tubac</t>
  </si>
  <si>
    <t>Producziun ed elavuraziun da metal, producziun da products da metal</t>
  </si>
  <si>
    <t>Producziun d'apparats d'elavuraziun da datas, d'apparats electronics e d'uras opticas</t>
  </si>
  <si>
    <t>Ulteriura producziun da rauba, reparatura ed installaziun da maschinas e d'equipament</t>
  </si>
  <si>
    <t>Lavurs preparatorias da plazzals, installaziuns da construcziun ed ulteriurs manaschis d'amplificaziun</t>
  </si>
  <si>
    <t>Commerzi da vehichels a motor; reparatura e reparatura da vehichels a motor</t>
  </si>
  <si>
    <t>Commerzi a l'engrossa (senza commerzi cun vehichels a motor)</t>
  </si>
  <si>
    <t>Commerzi en detagl (senza commerzi cun vehichels a motor)</t>
  </si>
  <si>
    <t>Traffic terrester e transport en conducts da bischens</t>
  </si>
  <si>
    <t>La magasinaziun sco er la furniziun d'ulteriurs servetschs per il traffic</t>
  </si>
  <si>
    <t>Chasas edituras, medias audiovisualas e radiodiffusiun</t>
  </si>
  <si>
    <t>Tecnologias e servetschs d'infurmaziun</t>
  </si>
  <si>
    <t>Assicuranzas, reassicuranzas e cassas da pensiun (senza assicuranza sociala)</t>
  </si>
  <si>
    <t>Activitads colliadas cun prestaziuns da finanzas e d'assicuranza</t>
  </si>
  <si>
    <t>Cussegliaziun da dretg e da taglia, examinaziun economica</t>
  </si>
  <si>
    <t>Biros d'architectura e d'inschigners; examinaziun tecnica, fisica e chemica</t>
  </si>
  <si>
    <t>Perscrutaziun e svilup</t>
  </si>
  <si>
    <t>Autras activitads professiunalas libras, scientificas e tecnicas</t>
  </si>
  <si>
    <t>Intermediaziun e surlaschada da forzas da lavur</t>
  </si>
  <si>
    <t>Administraziun publica, defensiun; assicuranza sociala</t>
  </si>
  <si>
    <t>Educaziun ed instrucziun</t>
  </si>
  <si>
    <t xml:space="preserve">Fatgs socials (senza chasas da dimora)
</t>
  </si>
  <si>
    <t>Art, divertiment e recreaziun</t>
  </si>
  <si>
    <t>Designaziun</t>
  </si>
  <si>
    <t>Sectur primar</t>
  </si>
  <si>
    <t>Fabricaziun da textilias, vestgadira, tgirom, rauba da tgirom e chalzers</t>
  </si>
  <si>
    <t>Producziun da rauba da lain, da palpiri, da chartun e da rauba ordlonder, producziun da products da stampa</t>
  </si>
  <si>
    <t>Cocaria, elavuraziun d'ieli mineral e producziun da products chemics</t>
  </si>
  <si>
    <t>Fabricaziun da products farmaceutics</t>
  </si>
  <si>
    <t>Fabricaziun da products da gumma e da materia sintetica sco er da vaider e da vaider, cheramica, elavuraziun da crappa e terra</t>
  </si>
  <si>
    <t>Fabricaziun d'equipaments electrics</t>
  </si>
  <si>
    <t>Construcziun da maschinas</t>
  </si>
  <si>
    <t>Construcziun da vehichels</t>
  </si>
  <si>
    <t>Provediment d'energia</t>
  </si>
  <si>
    <t xml:space="preserve">Provediment d'aua; allontanament d'aua persa e da ruments ed eliminaziun da contaminaziuns da l'ambient </t>
  </si>
  <si>
    <t xml:space="preserve">Construcziun auta e bassa </t>
  </si>
  <si>
    <t>Sectur secundar</t>
  </si>
  <si>
    <t>Navigaziun ed aviatica</t>
  </si>
  <si>
    <t>Servetschs da posta, da curier e d'express</t>
  </si>
  <si>
    <t>Alloschament</t>
  </si>
  <si>
    <t>Gastronomia</t>
  </si>
  <si>
    <t>Telecommunicaziun</t>
  </si>
  <si>
    <t>Furniziun da servetschs finanzials</t>
  </si>
  <si>
    <t>Fatgs immobigliars ed abitaziuns</t>
  </si>
  <si>
    <t>Administraziun e gestiun d' interpresas e da manaschis; cussegliaziun d' interpresas</t>
  </si>
  <si>
    <t>Furniziun d'ulteriuras prestaziuns economicas</t>
  </si>
  <si>
    <t>Fatgs da sanadad</t>
  </si>
  <si>
    <t>Chasas da dimora (senza chasas da recreaziun e da vacanzas)</t>
  </si>
  <si>
    <t>Furniziun d'ulteriurs servetschs</t>
  </si>
  <si>
    <t>Sectur terziar</t>
  </si>
  <si>
    <t>Codice NOGA</t>
  </si>
  <si>
    <t>Code NOGA</t>
  </si>
  <si>
    <t>01 fin 03</t>
  </si>
  <si>
    <t>05 fin 09</t>
  </si>
  <si>
    <t>10 fin 12</t>
  </si>
  <si>
    <t>13 fin 15</t>
  </si>
  <si>
    <t>16 fin 18</t>
  </si>
  <si>
    <t>31 fin 33</t>
  </si>
  <si>
    <t>36 fin 39</t>
  </si>
  <si>
    <t>58 fin 60</t>
  </si>
  <si>
    <t>dal 01 a 03</t>
  </si>
  <si>
    <t>73 fin 75</t>
  </si>
  <si>
    <t>77 + 79 fin 82</t>
  </si>
  <si>
    <t>90 fin 93</t>
  </si>
  <si>
    <t>94 fin 96</t>
  </si>
  <si>
    <t>dal 05 al 09</t>
  </si>
  <si>
    <t>dal 10 al 12</t>
  </si>
  <si>
    <t>dal 13 al 15</t>
  </si>
  <si>
    <t>dal 16 al 18</t>
  </si>
  <si>
    <t>dal 31 al 33</t>
  </si>
  <si>
    <t>dal 36 al 39</t>
  </si>
  <si>
    <t>dal 58 al 60</t>
  </si>
  <si>
    <t>dal 73 al 75</t>
  </si>
  <si>
    <t>77 + dal 79 al 82</t>
  </si>
  <si>
    <t>dal 90 al 93</t>
  </si>
  <si>
    <t>dal 94 al 96</t>
  </si>
  <si>
    <t>Lieus da lavur</t>
  </si>
  <si>
    <t>Occupàs</t>
  </si>
  <si>
    <t>Equivalents a temp cumplain</t>
  </si>
  <si>
    <t>Stabilimenti</t>
  </si>
  <si>
    <t>Impiegati</t>
  </si>
  <si>
    <t>Impiegati a tempo pieno</t>
  </si>
  <si>
    <t>Struttura economica dall' 2011: Regione Albula</t>
  </si>
  <si>
    <t>Struttura economica dall' 2011: Regione Engiadina Bassa/Val Müstair</t>
  </si>
  <si>
    <t>Struttura economica dall' 2011: Regione Bernina</t>
  </si>
  <si>
    <t>Struttura economica dall' 2011: Regione Imboden</t>
  </si>
  <si>
    <t>Struttura economica dall' 2011: Regione Landquart</t>
  </si>
  <si>
    <t>Struttura economica dall' 2011: Regione Maloja</t>
  </si>
  <si>
    <t>Struttura economica dall' 2011: Regione Moesa</t>
  </si>
  <si>
    <t>Struttura economica dall' 2011: Regione Plessur</t>
  </si>
  <si>
    <t>Struttura economica dall' 2011: Regione Prättigau/Davos</t>
  </si>
  <si>
    <t>Struttura economica dall' 2011: Regione Surselva</t>
  </si>
  <si>
    <t>Struttura economica dall' 2011: Regione Viamala</t>
  </si>
  <si>
    <t>Structura economica dapi l'onn 2011: Regiun Alvra</t>
  </si>
  <si>
    <t>Structura economica dapi l'onn 2011: Regiun Eingadina Bassa/Val Müstair</t>
  </si>
  <si>
    <t>Structura economica dapi l'onn 2011: Regiun Bernina</t>
  </si>
  <si>
    <t>Structura economica dapi l'onn 2011: Regiun Plaun</t>
  </si>
  <si>
    <t>Structura economica dapi l'onn 2011:Regiun Landquart</t>
  </si>
  <si>
    <t>Structura economica dapi l'onn 2011: Regiun Malögia</t>
  </si>
  <si>
    <t>Structura economica dapi l'onn 2011: Regiun Moesa</t>
  </si>
  <si>
    <t>Structura economica dapi l'onn 2011: Regiun Plessur</t>
  </si>
  <si>
    <t>Structura economica dapi l'onn 2011: Regiun Partenz/Tavau</t>
  </si>
  <si>
    <t>Structura economica dapi l'onn 2011: Regiun Surselva</t>
  </si>
  <si>
    <t>Structura economica dapi l'onn 2011: Regiun Viamala</t>
  </si>
  <si>
    <t>Struttura economica dall' 2011: Cantone Grigioni</t>
  </si>
  <si>
    <t>Structura economica dapi l'onn 2011: Chantun Grischun</t>
  </si>
  <si>
    <t>* betg cumprovà individualmain per motivs da la protecziun da datas</t>
  </si>
  <si>
    <t>* non indicati individualmente per motivi di protezione dei dati</t>
  </si>
  <si>
    <t>Vollzeit-äquivalente</t>
  </si>
  <si>
    <t>Letztmals aktualisiert am: 22.08.2024</t>
  </si>
  <si>
    <t>Ultima actualisaziun: 22.08.2024</t>
  </si>
  <si>
    <t>Ulimo aggiornamento: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</si>
</sst>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sz val="11"/>
      <name val="Tahoma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lbany AMT"/>
    </font>
    <font>
      <sz val="10"/>
      <name val="Arial"/>
      <family val="2"/>
    </font>
    <font>
      <sz val="8"/>
      <color rgb="FF000000"/>
      <name val="Segoe UI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6" fillId="0" borderId="0"/>
  </cellStyleXfs>
  <cellXfs count="61">
    <xf numFmtId="0" fontId="0" fillId="0" borderId="0" xfId="0"/>
    <xf numFmtId="0" fontId="18" fillId="33" borderId="0" xfId="0" applyFont="1" applyFill="1"/>
    <xf numFmtId="0" fontId="18" fillId="33" borderId="0" xfId="0" applyFont="1" applyFill="1" applyBorder="1"/>
    <xf numFmtId="0" fontId="19" fillId="33" borderId="0" xfId="0" applyFont="1" applyFill="1" applyBorder="1" applyAlignment="1">
      <alignment vertical="top"/>
    </xf>
    <xf numFmtId="0" fontId="18" fillId="33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/>
    </xf>
    <xf numFmtId="0" fontId="20" fillId="33" borderId="0" xfId="0" applyFont="1" applyFill="1" applyBorder="1" applyAlignment="1">
      <alignment vertical="top" wrapText="1"/>
    </xf>
    <xf numFmtId="0" fontId="21" fillId="33" borderId="0" xfId="0" applyFont="1" applyFill="1"/>
    <xf numFmtId="0" fontId="23" fillId="33" borderId="0" xfId="0" applyFont="1" applyFill="1"/>
    <xf numFmtId="0" fontId="23" fillId="33" borderId="17" xfId="0" applyFont="1" applyFill="1" applyBorder="1"/>
    <xf numFmtId="3" fontId="23" fillId="33" borderId="16" xfId="0" applyNumberFormat="1" applyFont="1" applyFill="1" applyBorder="1"/>
    <xf numFmtId="3" fontId="23" fillId="33" borderId="18" xfId="0" applyNumberFormat="1" applyFont="1" applyFill="1" applyBorder="1"/>
    <xf numFmtId="3" fontId="23" fillId="33" borderId="19" xfId="0" applyNumberFormat="1" applyFont="1" applyFill="1" applyBorder="1"/>
    <xf numFmtId="0" fontId="23" fillId="34" borderId="17" xfId="0" applyFont="1" applyFill="1" applyBorder="1"/>
    <xf numFmtId="3" fontId="23" fillId="34" borderId="20" xfId="0" applyNumberFormat="1" applyFont="1" applyFill="1" applyBorder="1"/>
    <xf numFmtId="3" fontId="23" fillId="34" borderId="17" xfId="0" applyNumberFormat="1" applyFont="1" applyFill="1" applyBorder="1"/>
    <xf numFmtId="3" fontId="23" fillId="33" borderId="17" xfId="0" applyNumberFormat="1" applyFont="1" applyFill="1" applyBorder="1"/>
    <xf numFmtId="3" fontId="23" fillId="33" borderId="21" xfId="0" applyNumberFormat="1" applyFont="1" applyFill="1" applyBorder="1"/>
    <xf numFmtId="3" fontId="23" fillId="34" borderId="18" xfId="0" applyNumberFormat="1" applyFont="1" applyFill="1" applyBorder="1"/>
    <xf numFmtId="0" fontId="24" fillId="35" borderId="22" xfId="0" applyFont="1" applyFill="1" applyBorder="1"/>
    <xf numFmtId="3" fontId="24" fillId="35" borderId="23" xfId="0" applyNumberFormat="1" applyFont="1" applyFill="1" applyBorder="1"/>
    <xf numFmtId="3" fontId="24" fillId="35" borderId="24" xfId="0" applyNumberFormat="1" applyFont="1" applyFill="1" applyBorder="1"/>
    <xf numFmtId="3" fontId="24" fillId="35" borderId="25" xfId="0" applyNumberFormat="1" applyFont="1" applyFill="1" applyBorder="1"/>
    <xf numFmtId="0" fontId="23" fillId="33" borderId="26" xfId="0" applyFont="1" applyFill="1" applyBorder="1"/>
    <xf numFmtId="0" fontId="21" fillId="33" borderId="26" xfId="0" applyFont="1" applyFill="1" applyBorder="1"/>
    <xf numFmtId="3" fontId="23" fillId="33" borderId="0" xfId="0" applyNumberFormat="1" applyFont="1" applyFill="1"/>
    <xf numFmtId="0" fontId="18" fillId="33" borderId="0" xfId="0" applyFont="1" applyFill="1" applyBorder="1" applyAlignment="1">
      <alignment horizontal="center"/>
    </xf>
    <xf numFmtId="3" fontId="23" fillId="33" borderId="0" xfId="0" applyNumberFormat="1" applyFont="1" applyFill="1" applyBorder="1"/>
    <xf numFmtId="3" fontId="24" fillId="33" borderId="0" xfId="0" applyNumberFormat="1" applyFont="1" applyFill="1" applyBorder="1"/>
    <xf numFmtId="1" fontId="18" fillId="33" borderId="0" xfId="0" applyNumberFormat="1" applyFont="1" applyFill="1"/>
    <xf numFmtId="1" fontId="18" fillId="33" borderId="0" xfId="0" applyNumberFormat="1" applyFont="1" applyFill="1" applyBorder="1"/>
    <xf numFmtId="1" fontId="23" fillId="33" borderId="0" xfId="0" applyNumberFormat="1" applyFont="1" applyFill="1"/>
    <xf numFmtId="0" fontId="19" fillId="33" borderId="0" xfId="0" applyFont="1" applyFill="1" applyBorder="1"/>
    <xf numFmtId="0" fontId="13" fillId="36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6" fillId="35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9" fillId="35" borderId="0" xfId="0" applyFont="1" applyFill="1" applyBorder="1" applyAlignment="1">
      <alignment horizontal="left" vertical="top" wrapText="1"/>
    </xf>
    <xf numFmtId="0" fontId="14" fillId="35" borderId="0" xfId="0" applyFont="1" applyFill="1" applyBorder="1" applyAlignment="1">
      <alignment horizontal="left" vertical="top" wrapText="1"/>
    </xf>
    <xf numFmtId="0" fontId="14" fillId="37" borderId="0" xfId="0" applyFont="1" applyFill="1" applyBorder="1" applyAlignment="1">
      <alignment horizontal="left" vertical="center" wrapText="1"/>
    </xf>
    <xf numFmtId="0" fontId="1" fillId="38" borderId="0" xfId="0" applyFont="1" applyFill="1" applyBorder="1" applyAlignment="1">
      <alignment horizontal="left" vertical="top" wrapText="1"/>
    </xf>
    <xf numFmtId="0" fontId="14" fillId="38" borderId="0" xfId="0" applyFont="1" applyFill="1" applyBorder="1" applyAlignment="1">
      <alignment wrapText="1"/>
    </xf>
    <xf numFmtId="0" fontId="23" fillId="33" borderId="17" xfId="0" applyFont="1" applyFill="1" applyBorder="1" applyAlignment="1">
      <alignment horizontal="left"/>
    </xf>
    <xf numFmtId="0" fontId="23" fillId="34" borderId="17" xfId="0" applyFont="1" applyFill="1" applyBorder="1" applyAlignment="1">
      <alignment horizontal="left"/>
    </xf>
    <xf numFmtId="0" fontId="24" fillId="35" borderId="22" xfId="0" applyFont="1" applyFill="1" applyBorder="1" applyAlignment="1">
      <alignment horizontal="left"/>
    </xf>
    <xf numFmtId="0" fontId="22" fillId="33" borderId="14" xfId="0" applyFont="1" applyFill="1" applyBorder="1" applyAlignment="1">
      <alignment horizontal="left" wrapText="1"/>
    </xf>
    <xf numFmtId="0" fontId="22" fillId="33" borderId="14" xfId="0" applyFont="1" applyFill="1" applyBorder="1" applyAlignment="1">
      <alignment wrapText="1"/>
    </xf>
    <xf numFmtId="0" fontId="23" fillId="33" borderId="0" xfId="0" applyFont="1" applyFill="1" applyAlignment="1">
      <alignment wrapText="1"/>
    </xf>
    <xf numFmtId="0" fontId="22" fillId="0" borderId="13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1" fontId="22" fillId="0" borderId="14" xfId="0" applyNumberFormat="1" applyFont="1" applyFill="1" applyBorder="1" applyAlignment="1" applyProtection="1">
      <alignment horizontal="left" wrapText="1"/>
      <protection locked="0"/>
    </xf>
    <xf numFmtId="0" fontId="22" fillId="33" borderId="0" xfId="0" applyFont="1" applyFill="1" applyBorder="1" applyAlignment="1">
      <alignment wrapText="1"/>
    </xf>
    <xf numFmtId="0" fontId="23" fillId="33" borderId="26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 customBuiltin="1"/>
    <cellStyle name="Standard 2" xfId="42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0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29" name="Option Button 1" hidden="1">
                <a:extLst>
                  <a:ext uri="{63B3BB69-23CF-44E3-9099-C40C66FF867C}">
                    <a14:compatExt spid="_x0000_s2252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30" name="Option Button 2" hidden="1">
                <a:extLst>
                  <a:ext uri="{63B3BB69-23CF-44E3-9099-C40C66FF867C}">
                    <a14:compatExt spid="_x0000_s2253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31" name="Option Button 3" hidden="1">
                <a:extLst>
                  <a:ext uri="{63B3BB69-23CF-44E3-9099-C40C66FF867C}">
                    <a14:compatExt spid="_x0000_s2253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3553" name="Option Button 1" hidden="1">
                <a:extLst>
                  <a:ext uri="{63B3BB69-23CF-44E3-9099-C40C66FF867C}">
                    <a14:compatExt spid="_x0000_s23553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3554" name="Option Button 2" hidden="1">
                <a:extLst>
                  <a:ext uri="{63B3BB69-23CF-44E3-9099-C40C66FF867C}">
                    <a14:compatExt spid="_x0000_s23554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3555" name="Option Button 3" hidden="1">
                <a:extLst>
                  <a:ext uri="{63B3BB69-23CF-44E3-9099-C40C66FF867C}">
                    <a14:compatExt spid="_x0000_s23555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7" name="Option Button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8" name="Option Button 2" hidden="1">
                <a:extLst>
                  <a:ext uri="{63B3BB69-23CF-44E3-9099-C40C66FF867C}">
                    <a14:compatExt spid="_x0000_s2457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9" name="Option Button 3" hidden="1">
                <a:extLst>
                  <a:ext uri="{63B3BB69-23CF-44E3-9099-C40C66FF867C}">
                    <a14:compatExt spid="_x0000_s2457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37" name="Option Button 1" hidden="1">
                <a:extLst>
                  <a:ext uri="{63B3BB69-23CF-44E3-9099-C40C66FF867C}">
                    <a14:compatExt spid="_x0000_s1433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38" name="Option Button 2" hidden="1">
                <a:extLst>
                  <a:ext uri="{63B3BB69-23CF-44E3-9099-C40C66FF867C}">
                    <a14:compatExt spid="_x0000_s1433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39" name="Option Button 3" hidden="1">
                <a:extLst>
                  <a:ext uri="{63B3BB69-23CF-44E3-9099-C40C66FF867C}">
                    <a14:compatExt spid="_x0000_s1433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5" name="Option Button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6" name="Option Button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Option Button 3" hidden="1">
                <a:extLst>
                  <a:ext uri="{63B3BB69-23CF-44E3-9099-C40C66FF867C}">
                    <a14:compatExt spid="_x0000_s1638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1" name="Option Button 1" hidden="1">
                <a:extLst>
                  <a:ext uri="{63B3BB69-23CF-44E3-9099-C40C66FF867C}">
                    <a14:compatExt spid="_x0000_s15361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09" name="Option Button 1" hidden="1">
                <a:extLst>
                  <a:ext uri="{63B3BB69-23CF-44E3-9099-C40C66FF867C}">
                    <a14:compatExt spid="_x0000_s1740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0" name="Option Button 2" hidden="1">
                <a:extLst>
                  <a:ext uri="{63B3BB69-23CF-44E3-9099-C40C66FF867C}">
                    <a14:compatExt spid="_x0000_s1741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1" name="Option Button 3" hidden="1">
                <a:extLst>
                  <a:ext uri="{63B3BB69-23CF-44E3-9099-C40C66FF867C}">
                    <a14:compatExt spid="_x0000_s1741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3" name="Option Button 1" hidden="1">
                <a:extLst>
                  <a:ext uri="{63B3BB69-23CF-44E3-9099-C40C66FF867C}">
                    <a14:compatExt spid="_x0000_s18433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4" name="Option Button 2" hidden="1">
                <a:extLst>
                  <a:ext uri="{63B3BB69-23CF-44E3-9099-C40C66FF867C}">
                    <a14:compatExt spid="_x0000_s18434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5" name="Option Button 3" hidden="1">
                <a:extLst>
                  <a:ext uri="{63B3BB69-23CF-44E3-9099-C40C66FF867C}">
                    <a14:compatExt spid="_x0000_s18435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7" name="Option Button 1" hidden="1">
                <a:extLst>
                  <a:ext uri="{63B3BB69-23CF-44E3-9099-C40C66FF867C}">
                    <a14:compatExt spid="_x0000_s1945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8" name="Option Button 2" hidden="1">
                <a:extLst>
                  <a:ext uri="{63B3BB69-23CF-44E3-9099-C40C66FF867C}">
                    <a14:compatExt spid="_x0000_s1945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9" name="Option Button 3" hidden="1">
                <a:extLst>
                  <a:ext uri="{63B3BB69-23CF-44E3-9099-C40C66FF867C}">
                    <a14:compatExt spid="_x0000_s1945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1" name="Option Button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2" name="Option Button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3" name="Option Button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505" name="Option Button 1" hidden="1">
                <a:extLst>
                  <a:ext uri="{63B3BB69-23CF-44E3-9099-C40C66FF867C}">
                    <a14:compatExt spid="_x0000_s2150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506" name="Option Button 2" hidden="1">
                <a:extLst>
                  <a:ext uri="{63B3BB69-23CF-44E3-9099-C40C66FF867C}">
                    <a14:compatExt spid="_x0000_s2150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1507" name="Option Button 3" hidden="1">
                <a:extLst>
                  <a:ext uri="{63B3BB69-23CF-44E3-9099-C40C66FF867C}">
                    <a14:compatExt spid="_x0000_s2150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tabSelected="1"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VLOOKUP("&lt;Titel&gt;",Uebersetzungen!$B$3:$E$331,Uebersetzungen!$B$2+1,FALSE)</f>
        <v>Wirtschaftsstruktur seit 2011: Kanton Graubünden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2328</v>
      </c>
      <c r="E12" s="11">
        <v>6952</v>
      </c>
      <c r="F12" s="12">
        <v>4501.7891805999998</v>
      </c>
      <c r="H12" s="10">
        <v>2357</v>
      </c>
      <c r="I12" s="11">
        <v>6988</v>
      </c>
      <c r="J12" s="12">
        <v>4496.0770701000001</v>
      </c>
      <c r="L12" s="10">
        <v>2386</v>
      </c>
      <c r="M12" s="11">
        <v>7001</v>
      </c>
      <c r="N12" s="12">
        <v>4474.0887646000001</v>
      </c>
      <c r="O12" s="27"/>
      <c r="P12" s="10">
        <v>2421</v>
      </c>
      <c r="Q12" s="11">
        <v>7164</v>
      </c>
      <c r="R12" s="12">
        <v>4717.46</v>
      </c>
      <c r="S12" s="27"/>
      <c r="T12" s="10">
        <v>2450</v>
      </c>
      <c r="U12" s="11">
        <v>7155</v>
      </c>
      <c r="V12" s="12">
        <v>4733.9500000000007</v>
      </c>
      <c r="X12" s="10">
        <v>2487</v>
      </c>
      <c r="Y12" s="11">
        <v>7194</v>
      </c>
      <c r="Z12" s="12">
        <v>4732.6000000000004</v>
      </c>
      <c r="AB12" s="10">
        <v>2539</v>
      </c>
      <c r="AC12" s="11">
        <v>7121</v>
      </c>
      <c r="AD12" s="12">
        <v>4632.79</v>
      </c>
      <c r="AF12" s="10">
        <v>2610</v>
      </c>
      <c r="AG12" s="11">
        <v>7016</v>
      </c>
      <c r="AH12" s="12">
        <v>4595.8099999999995</v>
      </c>
      <c r="AJ12" s="10">
        <v>2667</v>
      </c>
      <c r="AK12" s="11">
        <v>7332</v>
      </c>
      <c r="AL12" s="12">
        <v>4762.3900000000003</v>
      </c>
      <c r="AN12" s="10">
        <v>2673</v>
      </c>
      <c r="AO12" s="11">
        <v>7284</v>
      </c>
      <c r="AP12" s="12">
        <v>4729.2999999999993</v>
      </c>
      <c r="AR12" s="10">
        <v>2734</v>
      </c>
      <c r="AS12" s="11">
        <v>7429</v>
      </c>
      <c r="AT12" s="12">
        <v>4774.4399999999996</v>
      </c>
      <c r="AU12" s="23"/>
      <c r="AV12" s="10">
        <v>2790</v>
      </c>
      <c r="AW12" s="11">
        <v>7607</v>
      </c>
      <c r="AX12" s="12">
        <v>4826.0199999999995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2328</v>
      </c>
      <c r="E13" s="18">
        <v>6952</v>
      </c>
      <c r="F13" s="15">
        <v>4501.7891805999998</v>
      </c>
      <c r="H13" s="14">
        <v>2357</v>
      </c>
      <c r="I13" s="18">
        <v>6988</v>
      </c>
      <c r="J13" s="15">
        <v>4496.0770701000001</v>
      </c>
      <c r="L13" s="14">
        <v>2386</v>
      </c>
      <c r="M13" s="18">
        <v>7001</v>
      </c>
      <c r="N13" s="15">
        <v>4474.0887646000001</v>
      </c>
      <c r="O13" s="27"/>
      <c r="P13" s="14">
        <v>2421</v>
      </c>
      <c r="Q13" s="18">
        <v>7164</v>
      </c>
      <c r="R13" s="15">
        <v>4717.46</v>
      </c>
      <c r="S13" s="27"/>
      <c r="T13" s="14">
        <v>2450</v>
      </c>
      <c r="U13" s="18">
        <v>7155</v>
      </c>
      <c r="V13" s="15">
        <v>4733.9500000000007</v>
      </c>
      <c r="X13" s="14">
        <v>2487</v>
      </c>
      <c r="Y13" s="18">
        <v>7194</v>
      </c>
      <c r="Z13" s="15">
        <v>4732.6000000000004</v>
      </c>
      <c r="AB13" s="14">
        <v>2539</v>
      </c>
      <c r="AC13" s="18">
        <v>7121</v>
      </c>
      <c r="AD13" s="15">
        <v>4632.79</v>
      </c>
      <c r="AF13" s="14">
        <v>2610</v>
      </c>
      <c r="AG13" s="18">
        <v>7016</v>
      </c>
      <c r="AH13" s="15">
        <v>4595.8099999999995</v>
      </c>
      <c r="AJ13" s="14">
        <v>2667</v>
      </c>
      <c r="AK13" s="18">
        <v>7332</v>
      </c>
      <c r="AL13" s="15">
        <v>4762.3900000000003</v>
      </c>
      <c r="AN13" s="14">
        <v>2673</v>
      </c>
      <c r="AO13" s="18">
        <v>7284</v>
      </c>
      <c r="AP13" s="15">
        <v>4729.2999999999993</v>
      </c>
      <c r="AR13" s="14">
        <v>2734</v>
      </c>
      <c r="AS13" s="18">
        <v>7429</v>
      </c>
      <c r="AT13" s="15">
        <v>4774.4399999999996</v>
      </c>
      <c r="AU13" s="23"/>
      <c r="AV13" s="14">
        <v>2790</v>
      </c>
      <c r="AW13" s="18">
        <v>7607</v>
      </c>
      <c r="AX13" s="15">
        <v>4826.0199999999995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>
        <v>28</v>
      </c>
      <c r="E14" s="11">
        <v>315</v>
      </c>
      <c r="F14" s="16">
        <v>288.1914056</v>
      </c>
      <c r="H14" s="10">
        <v>28</v>
      </c>
      <c r="I14" s="11">
        <v>310</v>
      </c>
      <c r="J14" s="16">
        <v>278.84489860000002</v>
      </c>
      <c r="L14" s="10">
        <v>29</v>
      </c>
      <c r="M14" s="11">
        <v>345</v>
      </c>
      <c r="N14" s="16">
        <v>313.96521910000001</v>
      </c>
      <c r="O14" s="27"/>
      <c r="P14" s="10">
        <v>32</v>
      </c>
      <c r="Q14" s="11">
        <v>318</v>
      </c>
      <c r="R14" s="16">
        <v>277.25</v>
      </c>
      <c r="S14" s="27"/>
      <c r="T14" s="10">
        <v>33</v>
      </c>
      <c r="U14" s="11">
        <v>317</v>
      </c>
      <c r="V14" s="16">
        <v>281.62</v>
      </c>
      <c r="X14" s="10">
        <v>33</v>
      </c>
      <c r="Y14" s="11">
        <v>324</v>
      </c>
      <c r="Z14" s="16">
        <v>289.84999999999997</v>
      </c>
      <c r="AB14" s="10">
        <v>32</v>
      </c>
      <c r="AC14" s="11">
        <v>351</v>
      </c>
      <c r="AD14" s="16">
        <v>309.2</v>
      </c>
      <c r="AF14" s="10">
        <v>34</v>
      </c>
      <c r="AG14" s="11">
        <v>366</v>
      </c>
      <c r="AH14" s="16">
        <v>329.8</v>
      </c>
      <c r="AJ14" s="10">
        <v>33</v>
      </c>
      <c r="AK14" s="11">
        <v>371</v>
      </c>
      <c r="AL14" s="16">
        <v>334.24</v>
      </c>
      <c r="AN14" s="10">
        <v>35</v>
      </c>
      <c r="AO14" s="11">
        <v>362</v>
      </c>
      <c r="AP14" s="16">
        <v>324.34999999999997</v>
      </c>
      <c r="AR14" s="10">
        <v>33</v>
      </c>
      <c r="AS14" s="11">
        <v>363</v>
      </c>
      <c r="AT14" s="16">
        <v>324.31</v>
      </c>
      <c r="AU14" s="23"/>
      <c r="AV14" s="10">
        <v>32</v>
      </c>
      <c r="AW14" s="11">
        <v>342</v>
      </c>
      <c r="AX14" s="16">
        <v>306.08000000000004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236</v>
      </c>
      <c r="E15" s="11">
        <v>2268</v>
      </c>
      <c r="F15" s="16">
        <v>1915.8447028999999</v>
      </c>
      <c r="H15" s="10">
        <v>235</v>
      </c>
      <c r="I15" s="11">
        <v>2302</v>
      </c>
      <c r="J15" s="16">
        <v>1878.2070481999999</v>
      </c>
      <c r="L15" s="10">
        <v>225</v>
      </c>
      <c r="M15" s="11">
        <v>2275</v>
      </c>
      <c r="N15" s="16">
        <v>1898.4442088000001</v>
      </c>
      <c r="O15" s="27"/>
      <c r="P15" s="10">
        <v>227</v>
      </c>
      <c r="Q15" s="11">
        <v>2323</v>
      </c>
      <c r="R15" s="16">
        <v>1914.5699999999997</v>
      </c>
      <c r="S15" s="27"/>
      <c r="T15" s="10">
        <v>230</v>
      </c>
      <c r="U15" s="11">
        <v>2298</v>
      </c>
      <c r="V15" s="16">
        <v>1908.9999999999998</v>
      </c>
      <c r="X15" s="10">
        <v>219</v>
      </c>
      <c r="Y15" s="11">
        <v>2367</v>
      </c>
      <c r="Z15" s="16">
        <v>1960.71</v>
      </c>
      <c r="AB15" s="10">
        <v>212</v>
      </c>
      <c r="AC15" s="11">
        <v>2318</v>
      </c>
      <c r="AD15" s="16">
        <v>1926.12</v>
      </c>
      <c r="AF15" s="10">
        <v>212</v>
      </c>
      <c r="AG15" s="11">
        <v>2324</v>
      </c>
      <c r="AH15" s="16">
        <v>1955.3199999999997</v>
      </c>
      <c r="AJ15" s="10">
        <v>198</v>
      </c>
      <c r="AK15" s="11">
        <v>2318</v>
      </c>
      <c r="AL15" s="16">
        <v>1967.97</v>
      </c>
      <c r="AN15" s="10">
        <v>195</v>
      </c>
      <c r="AO15" s="11">
        <v>2475</v>
      </c>
      <c r="AP15" s="16">
        <v>2097.75</v>
      </c>
      <c r="AR15" s="10">
        <v>186</v>
      </c>
      <c r="AS15" s="11">
        <v>2217</v>
      </c>
      <c r="AT15" s="16">
        <v>1843.4499999999998</v>
      </c>
      <c r="AU15" s="23"/>
      <c r="AV15" s="10">
        <v>186</v>
      </c>
      <c r="AW15" s="11">
        <v>2278</v>
      </c>
      <c r="AX15" s="16">
        <v>1909.2399999999998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75</v>
      </c>
      <c r="E16" s="11">
        <v>101</v>
      </c>
      <c r="F16" s="16">
        <v>54.488130300000002</v>
      </c>
      <c r="H16" s="10">
        <v>71</v>
      </c>
      <c r="I16" s="11">
        <v>102</v>
      </c>
      <c r="J16" s="16">
        <v>54.979962800000003</v>
      </c>
      <c r="L16" s="10">
        <v>72</v>
      </c>
      <c r="M16" s="11">
        <v>96</v>
      </c>
      <c r="N16" s="16">
        <v>50.814144400000004</v>
      </c>
      <c r="O16" s="27"/>
      <c r="P16" s="10">
        <v>67</v>
      </c>
      <c r="Q16" s="11">
        <v>89</v>
      </c>
      <c r="R16" s="16">
        <v>46.62</v>
      </c>
      <c r="S16" s="27"/>
      <c r="T16" s="10">
        <v>65</v>
      </c>
      <c r="U16" s="11">
        <v>82</v>
      </c>
      <c r="V16" s="16">
        <v>48.599999999999994</v>
      </c>
      <c r="X16" s="10">
        <v>59</v>
      </c>
      <c r="Y16" s="11">
        <v>79</v>
      </c>
      <c r="Z16" s="16">
        <v>46.9</v>
      </c>
      <c r="AB16" s="10">
        <v>61</v>
      </c>
      <c r="AC16" s="11">
        <v>96</v>
      </c>
      <c r="AD16" s="16">
        <v>55.449999999999996</v>
      </c>
      <c r="AF16" s="10">
        <v>64</v>
      </c>
      <c r="AG16" s="11">
        <v>95</v>
      </c>
      <c r="AH16" s="16">
        <v>57.819999999999993</v>
      </c>
      <c r="AJ16" s="10">
        <v>64</v>
      </c>
      <c r="AK16" s="11">
        <v>98</v>
      </c>
      <c r="AL16" s="16">
        <v>59.08</v>
      </c>
      <c r="AN16" s="10">
        <v>59</v>
      </c>
      <c r="AO16" s="11">
        <v>90</v>
      </c>
      <c r="AP16" s="16">
        <v>54.46</v>
      </c>
      <c r="AR16" s="10">
        <v>60</v>
      </c>
      <c r="AS16" s="11">
        <v>100</v>
      </c>
      <c r="AT16" s="16">
        <v>57.86</v>
      </c>
      <c r="AU16" s="23"/>
      <c r="AV16" s="10">
        <v>60</v>
      </c>
      <c r="AW16" s="11">
        <v>110</v>
      </c>
      <c r="AX16" s="16">
        <v>62.52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384</v>
      </c>
      <c r="E17" s="11">
        <v>2136</v>
      </c>
      <c r="F17" s="16">
        <v>1874.8144001000001</v>
      </c>
      <c r="H17" s="10">
        <v>388</v>
      </c>
      <c r="I17" s="11">
        <v>2147</v>
      </c>
      <c r="J17" s="16">
        <v>1863.1210450000001</v>
      </c>
      <c r="L17" s="10">
        <v>384</v>
      </c>
      <c r="M17" s="11">
        <v>2068</v>
      </c>
      <c r="N17" s="16">
        <v>1828.8820321999999</v>
      </c>
      <c r="O17" s="27"/>
      <c r="P17" s="10">
        <v>405</v>
      </c>
      <c r="Q17" s="11">
        <v>2044</v>
      </c>
      <c r="R17" s="16">
        <v>1789.1799999999998</v>
      </c>
      <c r="S17" s="27"/>
      <c r="T17" s="10">
        <v>400</v>
      </c>
      <c r="U17" s="11">
        <v>2031</v>
      </c>
      <c r="V17" s="16">
        <v>1782.89</v>
      </c>
      <c r="X17" s="10">
        <v>407</v>
      </c>
      <c r="Y17" s="11">
        <v>2077</v>
      </c>
      <c r="Z17" s="16">
        <v>1815.5600000000002</v>
      </c>
      <c r="AB17" s="10">
        <v>409</v>
      </c>
      <c r="AC17" s="11">
        <v>2074</v>
      </c>
      <c r="AD17" s="16">
        <v>1791.35</v>
      </c>
      <c r="AF17" s="10">
        <v>410</v>
      </c>
      <c r="AG17" s="11">
        <v>2088</v>
      </c>
      <c r="AH17" s="16">
        <v>1820.19</v>
      </c>
      <c r="AJ17" s="10">
        <v>407</v>
      </c>
      <c r="AK17" s="11">
        <v>2077</v>
      </c>
      <c r="AL17" s="16">
        <v>1822.6100000000001</v>
      </c>
      <c r="AN17" s="10">
        <v>399</v>
      </c>
      <c r="AO17" s="11">
        <v>2087</v>
      </c>
      <c r="AP17" s="16">
        <v>1837.5</v>
      </c>
      <c r="AR17" s="10">
        <v>400</v>
      </c>
      <c r="AS17" s="11">
        <v>2085</v>
      </c>
      <c r="AT17" s="16">
        <v>1839.0999999999997</v>
      </c>
      <c r="AU17" s="23"/>
      <c r="AV17" s="10">
        <v>400</v>
      </c>
      <c r="AW17" s="11">
        <v>2080</v>
      </c>
      <c r="AX17" s="16">
        <v>1837.7600000000002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20</v>
      </c>
      <c r="E18" s="11">
        <v>1048</v>
      </c>
      <c r="F18" s="16">
        <v>989.82878700000003</v>
      </c>
      <c r="H18" s="10">
        <v>16</v>
      </c>
      <c r="I18" s="11">
        <v>1043</v>
      </c>
      <c r="J18" s="16">
        <v>980.16089360000001</v>
      </c>
      <c r="L18" s="10">
        <v>16</v>
      </c>
      <c r="M18" s="11">
        <v>949</v>
      </c>
      <c r="N18" s="16">
        <v>889.95103029999996</v>
      </c>
      <c r="O18" s="27"/>
      <c r="P18" s="10">
        <v>14</v>
      </c>
      <c r="Q18" s="11">
        <v>995</v>
      </c>
      <c r="R18" s="16">
        <v>934.09</v>
      </c>
      <c r="S18" s="27"/>
      <c r="T18" s="10">
        <v>13</v>
      </c>
      <c r="U18" s="11">
        <v>1063</v>
      </c>
      <c r="V18" s="16">
        <v>1000.0300000000001</v>
      </c>
      <c r="X18" s="10">
        <v>11</v>
      </c>
      <c r="Y18" s="11">
        <v>1049</v>
      </c>
      <c r="Z18" s="16">
        <v>987.69</v>
      </c>
      <c r="AB18" s="10">
        <v>10</v>
      </c>
      <c r="AC18" s="11">
        <v>1076</v>
      </c>
      <c r="AD18" s="16">
        <v>1011.9</v>
      </c>
      <c r="AF18" s="10">
        <v>13</v>
      </c>
      <c r="AG18" s="11">
        <v>1045</v>
      </c>
      <c r="AH18" s="16">
        <v>988.62</v>
      </c>
      <c r="AJ18" s="10">
        <v>11</v>
      </c>
      <c r="AK18" s="11">
        <v>1062</v>
      </c>
      <c r="AL18" s="16">
        <v>996.41</v>
      </c>
      <c r="AN18" s="10">
        <v>10</v>
      </c>
      <c r="AO18" s="11">
        <v>1066</v>
      </c>
      <c r="AP18" s="16">
        <v>1008.51</v>
      </c>
      <c r="AR18" s="10">
        <v>11</v>
      </c>
      <c r="AS18" s="11">
        <v>1046</v>
      </c>
      <c r="AT18" s="16">
        <v>977.78000000000009</v>
      </c>
      <c r="AU18" s="23"/>
      <c r="AV18" s="10">
        <v>12</v>
      </c>
      <c r="AW18" s="11">
        <v>1068</v>
      </c>
      <c r="AX18" s="16">
        <v>994.55999999999983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 t="s">
        <v>74</v>
      </c>
      <c r="E19" s="11" t="s">
        <v>74</v>
      </c>
      <c r="F19" s="16" t="s">
        <v>74</v>
      </c>
      <c r="H19" s="10">
        <v>4</v>
      </c>
      <c r="I19" s="11">
        <v>225</v>
      </c>
      <c r="J19" s="16">
        <v>211.0233987</v>
      </c>
      <c r="L19" s="10">
        <v>6</v>
      </c>
      <c r="M19" s="11">
        <v>223</v>
      </c>
      <c r="N19" s="16">
        <v>211.6776572</v>
      </c>
      <c r="O19" s="27"/>
      <c r="P19" s="10">
        <v>6</v>
      </c>
      <c r="Q19" s="11">
        <v>213</v>
      </c>
      <c r="R19" s="16">
        <v>199.21</v>
      </c>
      <c r="S19" s="27"/>
      <c r="T19" s="10">
        <v>4</v>
      </c>
      <c r="U19" s="11">
        <v>215</v>
      </c>
      <c r="V19" s="16">
        <v>201.78</v>
      </c>
      <c r="X19" s="10" t="s">
        <v>74</v>
      </c>
      <c r="Y19" s="11" t="s">
        <v>74</v>
      </c>
      <c r="Z19" s="16" t="s">
        <v>74</v>
      </c>
      <c r="AB19" s="10" t="s">
        <v>74</v>
      </c>
      <c r="AC19" s="11" t="s">
        <v>74</v>
      </c>
      <c r="AD19" s="16" t="s">
        <v>74</v>
      </c>
      <c r="AF19" s="10">
        <v>4</v>
      </c>
      <c r="AG19" s="11">
        <v>211</v>
      </c>
      <c r="AH19" s="16">
        <v>198.9</v>
      </c>
      <c r="AJ19" s="10">
        <v>4</v>
      </c>
      <c r="AK19" s="11">
        <v>191</v>
      </c>
      <c r="AL19" s="16">
        <v>134.73999999999998</v>
      </c>
      <c r="AN19" s="10">
        <v>6</v>
      </c>
      <c r="AO19" s="11">
        <v>183</v>
      </c>
      <c r="AP19" s="16">
        <v>164.46</v>
      </c>
      <c r="AR19" s="10">
        <v>6</v>
      </c>
      <c r="AS19" s="11">
        <v>197</v>
      </c>
      <c r="AT19" s="16">
        <v>180.06000000000003</v>
      </c>
      <c r="AU19" s="23"/>
      <c r="AV19" s="10">
        <v>5</v>
      </c>
      <c r="AW19" s="11">
        <v>149</v>
      </c>
      <c r="AX19" s="16">
        <v>109.84999999999998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52</v>
      </c>
      <c r="E20" s="11">
        <v>511</v>
      </c>
      <c r="F20" s="16">
        <v>459.21447339999997</v>
      </c>
      <c r="H20" s="10">
        <v>55</v>
      </c>
      <c r="I20" s="11">
        <v>513</v>
      </c>
      <c r="J20" s="16">
        <v>459.89259820000001</v>
      </c>
      <c r="L20" s="10">
        <v>57</v>
      </c>
      <c r="M20" s="11">
        <v>509</v>
      </c>
      <c r="N20" s="16">
        <v>455.0731371</v>
      </c>
      <c r="O20" s="27"/>
      <c r="P20" s="10">
        <v>56</v>
      </c>
      <c r="Q20" s="11">
        <v>512</v>
      </c>
      <c r="R20" s="16">
        <v>459.38</v>
      </c>
      <c r="S20" s="27"/>
      <c r="T20" s="10">
        <v>56</v>
      </c>
      <c r="U20" s="11">
        <v>523</v>
      </c>
      <c r="V20" s="16">
        <v>473.5499999999999</v>
      </c>
      <c r="X20" s="10">
        <v>59</v>
      </c>
      <c r="Y20" s="11">
        <v>501</v>
      </c>
      <c r="Z20" s="16">
        <v>457</v>
      </c>
      <c r="AB20" s="10">
        <v>59</v>
      </c>
      <c r="AC20" s="11">
        <v>531</v>
      </c>
      <c r="AD20" s="16">
        <v>479.87000000000006</v>
      </c>
      <c r="AF20" s="10">
        <v>57</v>
      </c>
      <c r="AG20" s="11">
        <v>502</v>
      </c>
      <c r="AH20" s="16">
        <v>454.2399999999999</v>
      </c>
      <c r="AJ20" s="10">
        <v>58</v>
      </c>
      <c r="AK20" s="11">
        <v>528</v>
      </c>
      <c r="AL20" s="16">
        <v>474.74</v>
      </c>
      <c r="AN20" s="10">
        <v>59</v>
      </c>
      <c r="AO20" s="11">
        <v>575</v>
      </c>
      <c r="AP20" s="16">
        <v>513.94000000000005</v>
      </c>
      <c r="AR20" s="10">
        <v>59</v>
      </c>
      <c r="AS20" s="11">
        <v>586</v>
      </c>
      <c r="AT20" s="16">
        <v>525.58000000000004</v>
      </c>
      <c r="AU20" s="23"/>
      <c r="AV20" s="10">
        <v>57</v>
      </c>
      <c r="AW20" s="11">
        <v>577</v>
      </c>
      <c r="AX20" s="16">
        <v>519.23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165</v>
      </c>
      <c r="E21" s="11">
        <v>1219</v>
      </c>
      <c r="F21" s="16">
        <v>1093.3488826</v>
      </c>
      <c r="H21" s="10">
        <v>166</v>
      </c>
      <c r="I21" s="11">
        <v>1182</v>
      </c>
      <c r="J21" s="16">
        <v>1060.5706608</v>
      </c>
      <c r="L21" s="10">
        <v>171</v>
      </c>
      <c r="M21" s="11">
        <v>1172</v>
      </c>
      <c r="N21" s="16">
        <v>1055.4702102000001</v>
      </c>
      <c r="O21" s="27"/>
      <c r="P21" s="10">
        <v>169</v>
      </c>
      <c r="Q21" s="11">
        <v>1198</v>
      </c>
      <c r="R21" s="16">
        <v>1078.8699999999999</v>
      </c>
      <c r="S21" s="27"/>
      <c r="T21" s="10">
        <v>166</v>
      </c>
      <c r="U21" s="11">
        <v>1199</v>
      </c>
      <c r="V21" s="16">
        <v>1079.93</v>
      </c>
      <c r="X21" s="10">
        <v>172</v>
      </c>
      <c r="Y21" s="11">
        <v>1179</v>
      </c>
      <c r="Z21" s="16">
        <v>1058.4000000000001</v>
      </c>
      <c r="AB21" s="10">
        <v>171</v>
      </c>
      <c r="AC21" s="11">
        <v>1099</v>
      </c>
      <c r="AD21" s="16">
        <v>975.31</v>
      </c>
      <c r="AF21" s="10">
        <v>167</v>
      </c>
      <c r="AG21" s="11">
        <v>1134</v>
      </c>
      <c r="AH21" s="16">
        <v>1019.62</v>
      </c>
      <c r="AJ21" s="10">
        <v>169</v>
      </c>
      <c r="AK21" s="11">
        <v>1168</v>
      </c>
      <c r="AL21" s="16">
        <v>1045.1399999999999</v>
      </c>
      <c r="AN21" s="10">
        <v>170</v>
      </c>
      <c r="AO21" s="11">
        <v>1173</v>
      </c>
      <c r="AP21" s="16">
        <v>1044.4100000000001</v>
      </c>
      <c r="AR21" s="10">
        <v>162</v>
      </c>
      <c r="AS21" s="11">
        <v>1169</v>
      </c>
      <c r="AT21" s="16">
        <v>1050.6000000000001</v>
      </c>
      <c r="AU21" s="23"/>
      <c r="AV21" s="10">
        <v>163</v>
      </c>
      <c r="AW21" s="11">
        <v>1151</v>
      </c>
      <c r="AX21" s="16">
        <v>1038.77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14</v>
      </c>
      <c r="E22" s="11">
        <v>1645</v>
      </c>
      <c r="F22" s="16">
        <v>1545.2613343999999</v>
      </c>
      <c r="H22" s="10">
        <v>15</v>
      </c>
      <c r="I22" s="11">
        <v>1875</v>
      </c>
      <c r="J22" s="16">
        <v>1765.3091334999999</v>
      </c>
      <c r="L22" s="10">
        <v>16</v>
      </c>
      <c r="M22" s="11">
        <v>1825</v>
      </c>
      <c r="N22" s="16">
        <v>1705.8947576999999</v>
      </c>
      <c r="O22" s="27"/>
      <c r="P22" s="10">
        <v>17</v>
      </c>
      <c r="Q22" s="11">
        <v>1597</v>
      </c>
      <c r="R22" s="16">
        <v>1496.9299999999998</v>
      </c>
      <c r="S22" s="27"/>
      <c r="T22" s="10">
        <v>19</v>
      </c>
      <c r="U22" s="11">
        <v>1493</v>
      </c>
      <c r="V22" s="16">
        <v>1391.94</v>
      </c>
      <c r="X22" s="10">
        <v>18</v>
      </c>
      <c r="Y22" s="11">
        <v>1274</v>
      </c>
      <c r="Z22" s="16">
        <v>1202.42</v>
      </c>
      <c r="AB22" s="10">
        <v>18</v>
      </c>
      <c r="AC22" s="11">
        <v>1190</v>
      </c>
      <c r="AD22" s="16">
        <v>1122.2300000000002</v>
      </c>
      <c r="AF22" s="10">
        <v>17</v>
      </c>
      <c r="AG22" s="11">
        <v>1143</v>
      </c>
      <c r="AH22" s="16">
        <v>1070.52</v>
      </c>
      <c r="AJ22" s="10">
        <v>17</v>
      </c>
      <c r="AK22" s="11">
        <v>1178</v>
      </c>
      <c r="AL22" s="16">
        <v>1098.8599999999999</v>
      </c>
      <c r="AN22" s="10">
        <v>17</v>
      </c>
      <c r="AO22" s="11">
        <v>1166</v>
      </c>
      <c r="AP22" s="16">
        <v>1091.1899999999998</v>
      </c>
      <c r="AR22" s="10">
        <v>17</v>
      </c>
      <c r="AS22" s="11">
        <v>1125</v>
      </c>
      <c r="AT22" s="16">
        <v>1052.7</v>
      </c>
      <c r="AU22" s="23"/>
      <c r="AV22" s="10">
        <v>19</v>
      </c>
      <c r="AW22" s="11">
        <v>1137</v>
      </c>
      <c r="AX22" s="16">
        <v>1052.97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14</v>
      </c>
      <c r="E23" s="11">
        <v>185</v>
      </c>
      <c r="F23" s="16">
        <v>164.75045180000001</v>
      </c>
      <c r="H23" s="10">
        <v>17</v>
      </c>
      <c r="I23" s="11">
        <v>189</v>
      </c>
      <c r="J23" s="16">
        <v>166.8787538</v>
      </c>
      <c r="L23" s="10">
        <v>15</v>
      </c>
      <c r="M23" s="11">
        <v>207</v>
      </c>
      <c r="N23" s="16">
        <v>173.8829815</v>
      </c>
      <c r="O23" s="27"/>
      <c r="P23" s="10">
        <v>15</v>
      </c>
      <c r="Q23" s="11">
        <v>207</v>
      </c>
      <c r="R23" s="16">
        <v>177.79999999999998</v>
      </c>
      <c r="S23" s="27"/>
      <c r="T23" s="10">
        <v>14</v>
      </c>
      <c r="U23" s="11">
        <v>191</v>
      </c>
      <c r="V23" s="16">
        <v>166.77</v>
      </c>
      <c r="X23" s="10">
        <v>14</v>
      </c>
      <c r="Y23" s="11">
        <v>201</v>
      </c>
      <c r="Z23" s="16">
        <v>181.06</v>
      </c>
      <c r="AB23" s="10">
        <v>13</v>
      </c>
      <c r="AC23" s="11">
        <v>192</v>
      </c>
      <c r="AD23" s="16">
        <v>169.19000000000003</v>
      </c>
      <c r="AF23" s="10">
        <v>14</v>
      </c>
      <c r="AG23" s="11">
        <v>192</v>
      </c>
      <c r="AH23" s="16">
        <v>168.83000000000004</v>
      </c>
      <c r="AJ23" s="10">
        <v>15</v>
      </c>
      <c r="AK23" s="11">
        <v>190</v>
      </c>
      <c r="AL23" s="16">
        <v>167.76000000000002</v>
      </c>
      <c r="AN23" s="10">
        <v>15</v>
      </c>
      <c r="AO23" s="11">
        <v>191</v>
      </c>
      <c r="AP23" s="16">
        <v>166.04999999999998</v>
      </c>
      <c r="AR23" s="10">
        <v>15</v>
      </c>
      <c r="AS23" s="11">
        <v>197</v>
      </c>
      <c r="AT23" s="16">
        <v>171.77</v>
      </c>
      <c r="AU23" s="23"/>
      <c r="AV23" s="10">
        <v>14</v>
      </c>
      <c r="AW23" s="11">
        <v>198</v>
      </c>
      <c r="AX23" s="16">
        <v>172.85999999999999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40</v>
      </c>
      <c r="E24" s="11">
        <v>1631</v>
      </c>
      <c r="F24" s="16">
        <v>1556.8447968</v>
      </c>
      <c r="H24" s="10">
        <v>41</v>
      </c>
      <c r="I24" s="11">
        <v>1528</v>
      </c>
      <c r="J24" s="16">
        <v>1454.1912362</v>
      </c>
      <c r="L24" s="10">
        <v>41</v>
      </c>
      <c r="M24" s="11">
        <v>1436</v>
      </c>
      <c r="N24" s="16">
        <v>1365.8491418999999</v>
      </c>
      <c r="O24" s="27"/>
      <c r="P24" s="10">
        <v>44</v>
      </c>
      <c r="Q24" s="11">
        <v>1440</v>
      </c>
      <c r="R24" s="16">
        <v>1363.39</v>
      </c>
      <c r="S24" s="27"/>
      <c r="T24" s="10">
        <v>38</v>
      </c>
      <c r="U24" s="11">
        <v>1446</v>
      </c>
      <c r="V24" s="16">
        <v>1364.1599999999999</v>
      </c>
      <c r="X24" s="10">
        <v>39</v>
      </c>
      <c r="Y24" s="11">
        <v>1420</v>
      </c>
      <c r="Z24" s="16">
        <v>1322.85</v>
      </c>
      <c r="AB24" s="10">
        <v>42</v>
      </c>
      <c r="AC24" s="11">
        <v>1350</v>
      </c>
      <c r="AD24" s="16">
        <v>1251.5</v>
      </c>
      <c r="AF24" s="10">
        <v>44</v>
      </c>
      <c r="AG24" s="11">
        <v>1346</v>
      </c>
      <c r="AH24" s="16">
        <v>1256.4199999999998</v>
      </c>
      <c r="AJ24" s="10">
        <v>44</v>
      </c>
      <c r="AK24" s="11">
        <v>1370</v>
      </c>
      <c r="AL24" s="16">
        <v>1263.9000000000001</v>
      </c>
      <c r="AN24" s="10">
        <v>48</v>
      </c>
      <c r="AO24" s="11">
        <v>1313</v>
      </c>
      <c r="AP24" s="16">
        <v>1221.02</v>
      </c>
      <c r="AR24" s="10">
        <v>50</v>
      </c>
      <c r="AS24" s="11">
        <v>1336</v>
      </c>
      <c r="AT24" s="16">
        <v>1246.6399999999999</v>
      </c>
      <c r="AU24" s="23"/>
      <c r="AV24" s="10">
        <v>50</v>
      </c>
      <c r="AW24" s="11">
        <v>1373</v>
      </c>
      <c r="AX24" s="16">
        <v>1282.22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7</v>
      </c>
      <c r="E25" s="11">
        <v>49</v>
      </c>
      <c r="F25" s="16">
        <v>42.2427256</v>
      </c>
      <c r="H25" s="10">
        <v>4</v>
      </c>
      <c r="I25" s="11">
        <v>38</v>
      </c>
      <c r="J25" s="16">
        <v>33.7425456</v>
      </c>
      <c r="L25" s="10">
        <v>5</v>
      </c>
      <c r="M25" s="11">
        <v>40</v>
      </c>
      <c r="N25" s="16">
        <v>37.1255995</v>
      </c>
      <c r="O25" s="27"/>
      <c r="P25" s="10">
        <v>4</v>
      </c>
      <c r="Q25" s="11">
        <v>37</v>
      </c>
      <c r="R25" s="16">
        <v>34.799999999999997</v>
      </c>
      <c r="S25" s="27"/>
      <c r="T25" s="10" t="s">
        <v>74</v>
      </c>
      <c r="U25" s="11" t="s">
        <v>74</v>
      </c>
      <c r="V25" s="16" t="s">
        <v>74</v>
      </c>
      <c r="X25" s="10" t="s">
        <v>74</v>
      </c>
      <c r="Y25" s="11" t="s">
        <v>74</v>
      </c>
      <c r="Z25" s="16" t="s">
        <v>74</v>
      </c>
      <c r="AB25" s="10">
        <v>5</v>
      </c>
      <c r="AC25" s="11">
        <v>36</v>
      </c>
      <c r="AD25" s="16">
        <v>32.31</v>
      </c>
      <c r="AF25" s="10">
        <v>5</v>
      </c>
      <c r="AG25" s="11">
        <v>30</v>
      </c>
      <c r="AH25" s="16">
        <v>26.86</v>
      </c>
      <c r="AJ25" s="10">
        <v>4</v>
      </c>
      <c r="AK25" s="11">
        <v>32</v>
      </c>
      <c r="AL25" s="16">
        <v>29.36</v>
      </c>
      <c r="AN25" s="10">
        <v>4</v>
      </c>
      <c r="AO25" s="11">
        <v>29</v>
      </c>
      <c r="AP25" s="16">
        <v>26.15</v>
      </c>
      <c r="AR25" s="10">
        <v>4</v>
      </c>
      <c r="AS25" s="11">
        <v>32</v>
      </c>
      <c r="AT25" s="16">
        <v>28.38</v>
      </c>
      <c r="AU25" s="23"/>
      <c r="AV25" s="10">
        <v>5</v>
      </c>
      <c r="AW25" s="11">
        <v>32</v>
      </c>
      <c r="AX25" s="16">
        <v>28.759999999999998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203</v>
      </c>
      <c r="E26" s="11">
        <v>1472</v>
      </c>
      <c r="F26" s="16">
        <v>1315.7822020000001</v>
      </c>
      <c r="H26" s="10">
        <v>203</v>
      </c>
      <c r="I26" s="11">
        <v>1424</v>
      </c>
      <c r="J26" s="16">
        <v>1262.2420344</v>
      </c>
      <c r="L26" s="10">
        <v>201</v>
      </c>
      <c r="M26" s="11">
        <v>1399</v>
      </c>
      <c r="N26" s="16">
        <v>1254.6647098000001</v>
      </c>
      <c r="O26" s="27"/>
      <c r="P26" s="10">
        <v>212</v>
      </c>
      <c r="Q26" s="11">
        <v>1338</v>
      </c>
      <c r="R26" s="16">
        <v>1187.43</v>
      </c>
      <c r="S26" s="27"/>
      <c r="T26" s="10">
        <v>214</v>
      </c>
      <c r="U26" s="11">
        <v>1302</v>
      </c>
      <c r="V26" s="16">
        <v>1156.6099999999999</v>
      </c>
      <c r="X26" s="10">
        <v>223</v>
      </c>
      <c r="Y26" s="11">
        <v>1283</v>
      </c>
      <c r="Z26" s="16">
        <v>1139.08</v>
      </c>
      <c r="AB26" s="10">
        <v>220</v>
      </c>
      <c r="AC26" s="11">
        <v>1297</v>
      </c>
      <c r="AD26" s="16">
        <v>1142.83</v>
      </c>
      <c r="AF26" s="10">
        <v>217</v>
      </c>
      <c r="AG26" s="11">
        <v>1298</v>
      </c>
      <c r="AH26" s="16">
        <v>1157.4000000000003</v>
      </c>
      <c r="AJ26" s="10">
        <v>204</v>
      </c>
      <c r="AK26" s="11">
        <v>1272</v>
      </c>
      <c r="AL26" s="16">
        <v>1145.82</v>
      </c>
      <c r="AN26" s="10">
        <v>199</v>
      </c>
      <c r="AO26" s="11">
        <v>1254</v>
      </c>
      <c r="AP26" s="16">
        <v>1123.3200000000002</v>
      </c>
      <c r="AR26" s="10">
        <v>190</v>
      </c>
      <c r="AS26" s="11">
        <v>1222</v>
      </c>
      <c r="AT26" s="16">
        <v>1098.8500000000001</v>
      </c>
      <c r="AU26" s="23"/>
      <c r="AV26" s="10">
        <v>192</v>
      </c>
      <c r="AW26" s="11">
        <v>1212</v>
      </c>
      <c r="AX26" s="16">
        <v>1074.31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70</v>
      </c>
      <c r="E27" s="11">
        <v>1310</v>
      </c>
      <c r="F27" s="16">
        <v>1145.3896133999999</v>
      </c>
      <c r="H27" s="10">
        <v>72</v>
      </c>
      <c r="I27" s="11">
        <v>1281</v>
      </c>
      <c r="J27" s="16">
        <v>1108.9515167</v>
      </c>
      <c r="L27" s="10">
        <v>71</v>
      </c>
      <c r="M27" s="11">
        <v>1268</v>
      </c>
      <c r="N27" s="16">
        <v>1101.0837776000001</v>
      </c>
      <c r="O27" s="27"/>
      <c r="P27" s="10">
        <v>70</v>
      </c>
      <c r="Q27" s="11">
        <v>1258</v>
      </c>
      <c r="R27" s="16">
        <v>1099.31</v>
      </c>
      <c r="S27" s="27"/>
      <c r="T27" s="10">
        <v>70</v>
      </c>
      <c r="U27" s="11">
        <v>1256</v>
      </c>
      <c r="V27" s="16">
        <v>1100.6100000000001</v>
      </c>
      <c r="X27" s="10">
        <v>73</v>
      </c>
      <c r="Y27" s="11">
        <v>1277</v>
      </c>
      <c r="Z27" s="16">
        <v>1116.6200000000001</v>
      </c>
      <c r="AB27" s="10">
        <v>76</v>
      </c>
      <c r="AC27" s="11">
        <v>1278</v>
      </c>
      <c r="AD27" s="16">
        <v>1107.6599999999999</v>
      </c>
      <c r="AF27" s="10">
        <v>78</v>
      </c>
      <c r="AG27" s="11">
        <v>1260</v>
      </c>
      <c r="AH27" s="16">
        <v>1097.4299999999998</v>
      </c>
      <c r="AJ27" s="10">
        <v>75</v>
      </c>
      <c r="AK27" s="11">
        <v>1262</v>
      </c>
      <c r="AL27" s="16">
        <v>1087.68</v>
      </c>
      <c r="AN27" s="10">
        <v>76</v>
      </c>
      <c r="AO27" s="11">
        <v>1305</v>
      </c>
      <c r="AP27" s="16">
        <v>1131.51</v>
      </c>
      <c r="AR27" s="10">
        <v>71</v>
      </c>
      <c r="AS27" s="11">
        <v>1323</v>
      </c>
      <c r="AT27" s="16">
        <v>1167.97</v>
      </c>
      <c r="AU27" s="23"/>
      <c r="AV27" s="10">
        <v>69</v>
      </c>
      <c r="AW27" s="11">
        <v>1288</v>
      </c>
      <c r="AX27" s="16">
        <v>1128.58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87</v>
      </c>
      <c r="E28" s="11">
        <v>464</v>
      </c>
      <c r="F28" s="16">
        <v>398.22877210000001</v>
      </c>
      <c r="H28" s="10">
        <v>86</v>
      </c>
      <c r="I28" s="11">
        <v>464</v>
      </c>
      <c r="J28" s="16">
        <v>393.10554719999999</v>
      </c>
      <c r="L28" s="10">
        <v>88</v>
      </c>
      <c r="M28" s="11">
        <v>453</v>
      </c>
      <c r="N28" s="16">
        <v>382.64403529999998</v>
      </c>
      <c r="O28" s="27"/>
      <c r="P28" s="10">
        <v>84</v>
      </c>
      <c r="Q28" s="11">
        <v>411</v>
      </c>
      <c r="R28" s="16">
        <v>341.21</v>
      </c>
      <c r="S28" s="27"/>
      <c r="T28" s="10">
        <v>82</v>
      </c>
      <c r="U28" s="11">
        <v>449</v>
      </c>
      <c r="V28" s="16">
        <v>370.72</v>
      </c>
      <c r="X28" s="10">
        <v>83</v>
      </c>
      <c r="Y28" s="11">
        <v>422</v>
      </c>
      <c r="Z28" s="16">
        <v>344.26</v>
      </c>
      <c r="AB28" s="10">
        <v>80</v>
      </c>
      <c r="AC28" s="11">
        <v>403</v>
      </c>
      <c r="AD28" s="16">
        <v>325.72000000000003</v>
      </c>
      <c r="AF28" s="10">
        <v>85</v>
      </c>
      <c r="AG28" s="11">
        <v>400</v>
      </c>
      <c r="AH28" s="16">
        <v>326.12</v>
      </c>
      <c r="AJ28" s="10">
        <v>86</v>
      </c>
      <c r="AK28" s="11">
        <v>388</v>
      </c>
      <c r="AL28" s="16">
        <v>323.08000000000004</v>
      </c>
      <c r="AN28" s="10">
        <v>86</v>
      </c>
      <c r="AO28" s="11">
        <v>386</v>
      </c>
      <c r="AP28" s="16">
        <v>322.70999999999998</v>
      </c>
      <c r="AR28" s="10">
        <v>85</v>
      </c>
      <c r="AS28" s="11">
        <v>377</v>
      </c>
      <c r="AT28" s="16">
        <v>320.88</v>
      </c>
      <c r="AU28" s="23"/>
      <c r="AV28" s="10">
        <v>87</v>
      </c>
      <c r="AW28" s="11">
        <v>361</v>
      </c>
      <c r="AX28" s="16">
        <v>310.27000000000004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412</v>
      </c>
      <c r="E29" s="11">
        <v>5593</v>
      </c>
      <c r="F29" s="16">
        <v>5222.5040073999999</v>
      </c>
      <c r="H29" s="10">
        <v>415</v>
      </c>
      <c r="I29" s="11">
        <v>5368</v>
      </c>
      <c r="J29" s="16">
        <v>5036.9361067</v>
      </c>
      <c r="L29" s="10">
        <v>414</v>
      </c>
      <c r="M29" s="11">
        <v>5427</v>
      </c>
      <c r="N29" s="16">
        <v>5116.1497323000003</v>
      </c>
      <c r="O29" s="27"/>
      <c r="P29" s="10">
        <v>400</v>
      </c>
      <c r="Q29" s="11">
        <v>5250</v>
      </c>
      <c r="R29" s="16">
        <v>4936.79</v>
      </c>
      <c r="S29" s="27"/>
      <c r="T29" s="10">
        <v>411</v>
      </c>
      <c r="U29" s="11">
        <v>5359</v>
      </c>
      <c r="V29" s="16">
        <v>5051.7099999999991</v>
      </c>
      <c r="X29" s="10">
        <v>411</v>
      </c>
      <c r="Y29" s="11">
        <v>5400</v>
      </c>
      <c r="Z29" s="16">
        <v>5042.84</v>
      </c>
      <c r="AB29" s="10">
        <v>415</v>
      </c>
      <c r="AC29" s="11">
        <v>5511</v>
      </c>
      <c r="AD29" s="16">
        <v>5125.05</v>
      </c>
      <c r="AF29" s="10">
        <v>394</v>
      </c>
      <c r="AG29" s="11">
        <v>5404</v>
      </c>
      <c r="AH29" s="16">
        <v>5026.53</v>
      </c>
      <c r="AJ29" s="10">
        <v>390</v>
      </c>
      <c r="AK29" s="11">
        <v>5463</v>
      </c>
      <c r="AL29" s="16">
        <v>5087.2300000000005</v>
      </c>
      <c r="AN29" s="10">
        <v>374</v>
      </c>
      <c r="AO29" s="11">
        <v>5441</v>
      </c>
      <c r="AP29" s="16">
        <v>5095.3700000000008</v>
      </c>
      <c r="AR29" s="10">
        <v>366</v>
      </c>
      <c r="AS29" s="11">
        <v>5729</v>
      </c>
      <c r="AT29" s="16">
        <v>5363.380000000001</v>
      </c>
      <c r="AU29" s="23"/>
      <c r="AV29" s="10">
        <v>369</v>
      </c>
      <c r="AW29" s="11">
        <v>5713</v>
      </c>
      <c r="AX29" s="16">
        <v>5361.98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1178</v>
      </c>
      <c r="E30" s="17">
        <v>7907</v>
      </c>
      <c r="F30" s="16">
        <v>7145.3355160999999</v>
      </c>
      <c r="H30" s="10">
        <v>1188</v>
      </c>
      <c r="I30" s="17">
        <v>7810</v>
      </c>
      <c r="J30" s="16">
        <v>7092.1118171999997</v>
      </c>
      <c r="L30" s="10">
        <v>1185</v>
      </c>
      <c r="M30" s="17">
        <v>7747</v>
      </c>
      <c r="N30" s="16">
        <v>7070.1589476999998</v>
      </c>
      <c r="O30" s="27"/>
      <c r="P30" s="10">
        <v>1186</v>
      </c>
      <c r="Q30" s="17">
        <v>7684</v>
      </c>
      <c r="R30" s="16">
        <v>6967.0199999999995</v>
      </c>
      <c r="S30" s="27"/>
      <c r="T30" s="10">
        <v>1204</v>
      </c>
      <c r="U30" s="17">
        <v>7762</v>
      </c>
      <c r="V30" s="16">
        <v>7035.21</v>
      </c>
      <c r="X30" s="10">
        <v>1210</v>
      </c>
      <c r="Y30" s="17">
        <v>7574</v>
      </c>
      <c r="Z30" s="16">
        <v>6851.2500000000009</v>
      </c>
      <c r="AB30" s="10">
        <v>1246</v>
      </c>
      <c r="AC30" s="17">
        <v>7630</v>
      </c>
      <c r="AD30" s="16">
        <v>6876.8200000000015</v>
      </c>
      <c r="AF30" s="10">
        <v>1233</v>
      </c>
      <c r="AG30" s="17">
        <v>7701</v>
      </c>
      <c r="AH30" s="16">
        <v>6959.05</v>
      </c>
      <c r="AJ30" s="10">
        <v>1240</v>
      </c>
      <c r="AK30" s="17">
        <v>7747</v>
      </c>
      <c r="AL30" s="16">
        <v>6998.77</v>
      </c>
      <c r="AN30" s="10">
        <v>1241</v>
      </c>
      <c r="AO30" s="17">
        <v>7770</v>
      </c>
      <c r="AP30" s="16">
        <v>7053.91</v>
      </c>
      <c r="AR30" s="10">
        <v>1254</v>
      </c>
      <c r="AS30" s="17">
        <v>7649</v>
      </c>
      <c r="AT30" s="16">
        <v>6924.9900000000007</v>
      </c>
      <c r="AU30" s="23"/>
      <c r="AV30" s="10">
        <v>1262</v>
      </c>
      <c r="AW30" s="17">
        <v>7530</v>
      </c>
      <c r="AX30" s="16">
        <v>6800.05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2988</v>
      </c>
      <c r="E31" s="18">
        <v>28086</v>
      </c>
      <c r="F31" s="15">
        <v>25433.664511500003</v>
      </c>
      <c r="H31" s="14">
        <v>3004</v>
      </c>
      <c r="I31" s="18">
        <v>27801</v>
      </c>
      <c r="J31" s="15">
        <v>25100.269197199999</v>
      </c>
      <c r="L31" s="14">
        <v>2996</v>
      </c>
      <c r="M31" s="18">
        <v>27439</v>
      </c>
      <c r="N31" s="15">
        <v>24911.731322599997</v>
      </c>
      <c r="O31" s="27"/>
      <c r="P31" s="14">
        <v>3008</v>
      </c>
      <c r="Q31" s="18">
        <v>26914</v>
      </c>
      <c r="R31" s="15">
        <v>24303.849999999995</v>
      </c>
      <c r="S31" s="27"/>
      <c r="T31" s="14">
        <v>3022</v>
      </c>
      <c r="U31" s="18">
        <v>27019</v>
      </c>
      <c r="V31" s="15">
        <v>24446.42</v>
      </c>
      <c r="X31" s="14">
        <v>3037</v>
      </c>
      <c r="Y31" s="18">
        <v>26683</v>
      </c>
      <c r="Z31" s="15">
        <v>24003.47</v>
      </c>
      <c r="AB31" s="14">
        <v>3072</v>
      </c>
      <c r="AC31" s="18">
        <v>26661</v>
      </c>
      <c r="AD31" s="15">
        <v>23913.909999999996</v>
      </c>
      <c r="AF31" s="14">
        <v>3048</v>
      </c>
      <c r="AG31" s="18">
        <v>26539</v>
      </c>
      <c r="AH31" s="15">
        <v>23913.67</v>
      </c>
      <c r="AJ31" s="14">
        <v>3019</v>
      </c>
      <c r="AK31" s="18">
        <v>26715</v>
      </c>
      <c r="AL31" s="15">
        <v>24037.39</v>
      </c>
      <c r="AN31" s="14">
        <v>2993</v>
      </c>
      <c r="AO31" s="18">
        <v>26866</v>
      </c>
      <c r="AP31" s="15">
        <v>24276.609999999997</v>
      </c>
      <c r="AR31" s="14">
        <v>2969</v>
      </c>
      <c r="AS31" s="18">
        <v>26753</v>
      </c>
      <c r="AT31" s="15">
        <v>24174.3</v>
      </c>
      <c r="AU31" s="23"/>
      <c r="AV31" s="14">
        <v>2982</v>
      </c>
      <c r="AW31" s="18">
        <v>26599</v>
      </c>
      <c r="AX31" s="15">
        <v>23990.01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458</v>
      </c>
      <c r="E32" s="17">
        <v>2273</v>
      </c>
      <c r="F32" s="16">
        <v>1978.1836774000001</v>
      </c>
      <c r="H32" s="10">
        <v>466</v>
      </c>
      <c r="I32" s="17">
        <v>2242</v>
      </c>
      <c r="J32" s="16">
        <v>1939.6027873999999</v>
      </c>
      <c r="L32" s="10">
        <v>474</v>
      </c>
      <c r="M32" s="17">
        <v>2240</v>
      </c>
      <c r="N32" s="16">
        <v>1961.4487136</v>
      </c>
      <c r="O32" s="27"/>
      <c r="P32" s="10">
        <v>468</v>
      </c>
      <c r="Q32" s="17">
        <v>2296</v>
      </c>
      <c r="R32" s="16">
        <v>1991.27</v>
      </c>
      <c r="S32" s="27"/>
      <c r="T32" s="10">
        <v>460</v>
      </c>
      <c r="U32" s="17">
        <v>2244</v>
      </c>
      <c r="V32" s="16">
        <v>1967.58</v>
      </c>
      <c r="X32" s="10">
        <v>464</v>
      </c>
      <c r="Y32" s="17">
        <v>2240</v>
      </c>
      <c r="Z32" s="16">
        <v>1953.07</v>
      </c>
      <c r="AB32" s="10">
        <v>470</v>
      </c>
      <c r="AC32" s="17">
        <v>2265</v>
      </c>
      <c r="AD32" s="16">
        <v>1984.78</v>
      </c>
      <c r="AF32" s="10">
        <v>461</v>
      </c>
      <c r="AG32" s="17">
        <v>2267</v>
      </c>
      <c r="AH32" s="16">
        <v>1979.7100000000003</v>
      </c>
      <c r="AJ32" s="10">
        <v>456</v>
      </c>
      <c r="AK32" s="17">
        <v>2268</v>
      </c>
      <c r="AL32" s="16">
        <v>1980.5600000000004</v>
      </c>
      <c r="AN32" s="10">
        <v>438</v>
      </c>
      <c r="AO32" s="17">
        <v>2267</v>
      </c>
      <c r="AP32" s="16">
        <v>1981.78</v>
      </c>
      <c r="AR32" s="10">
        <v>432</v>
      </c>
      <c r="AS32" s="17">
        <v>2305</v>
      </c>
      <c r="AT32" s="16">
        <v>2010.5500000000002</v>
      </c>
      <c r="AU32" s="23"/>
      <c r="AV32" s="10">
        <v>426</v>
      </c>
      <c r="AW32" s="17">
        <v>2248</v>
      </c>
      <c r="AX32" s="16">
        <v>1956.47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487</v>
      </c>
      <c r="E33" s="11">
        <v>3121</v>
      </c>
      <c r="F33" s="16">
        <v>2645.8202249000001</v>
      </c>
      <c r="H33" s="10">
        <v>497</v>
      </c>
      <c r="I33" s="11">
        <v>3065</v>
      </c>
      <c r="J33" s="16">
        <v>2581.4172709999998</v>
      </c>
      <c r="L33" s="10">
        <v>516</v>
      </c>
      <c r="M33" s="11">
        <v>3060</v>
      </c>
      <c r="N33" s="16">
        <v>2619.9147644</v>
      </c>
      <c r="O33" s="27"/>
      <c r="P33" s="10">
        <v>524</v>
      </c>
      <c r="Q33" s="11">
        <v>3141</v>
      </c>
      <c r="R33" s="16">
        <v>2657.88</v>
      </c>
      <c r="S33" s="27"/>
      <c r="T33" s="10">
        <v>528</v>
      </c>
      <c r="U33" s="11">
        <v>3058</v>
      </c>
      <c r="V33" s="16">
        <v>2605.7399999999998</v>
      </c>
      <c r="X33" s="10">
        <v>534</v>
      </c>
      <c r="Y33" s="11">
        <v>3023</v>
      </c>
      <c r="Z33" s="16">
        <v>2559.7099999999996</v>
      </c>
      <c r="AB33" s="10">
        <v>527</v>
      </c>
      <c r="AC33" s="11">
        <v>3067</v>
      </c>
      <c r="AD33" s="16">
        <v>2617.3199999999997</v>
      </c>
      <c r="AF33" s="10">
        <v>528</v>
      </c>
      <c r="AG33" s="11">
        <v>3016</v>
      </c>
      <c r="AH33" s="16">
        <v>2547.1700000000005</v>
      </c>
      <c r="AJ33" s="10">
        <v>530</v>
      </c>
      <c r="AK33" s="11">
        <v>2978</v>
      </c>
      <c r="AL33" s="16">
        <v>2538.5899999999997</v>
      </c>
      <c r="AN33" s="10">
        <v>492</v>
      </c>
      <c r="AO33" s="11">
        <v>2936</v>
      </c>
      <c r="AP33" s="16">
        <v>2505.09</v>
      </c>
      <c r="AR33" s="10">
        <v>490</v>
      </c>
      <c r="AS33" s="11">
        <v>2926</v>
      </c>
      <c r="AT33" s="16">
        <v>2474.6400000000003</v>
      </c>
      <c r="AU33" s="23"/>
      <c r="AV33" s="10">
        <v>481</v>
      </c>
      <c r="AW33" s="11">
        <v>2881</v>
      </c>
      <c r="AX33" s="16">
        <v>2453.7999999999997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1644</v>
      </c>
      <c r="E34" s="11">
        <v>9208</v>
      </c>
      <c r="F34" s="16">
        <v>6741.3797033999999</v>
      </c>
      <c r="H34" s="10">
        <v>1663</v>
      </c>
      <c r="I34" s="11">
        <v>9192</v>
      </c>
      <c r="J34" s="16">
        <v>6711.4773623000001</v>
      </c>
      <c r="L34" s="10">
        <v>1653</v>
      </c>
      <c r="M34" s="11">
        <v>9071</v>
      </c>
      <c r="N34" s="16">
        <v>6652.4821504000001</v>
      </c>
      <c r="O34" s="27"/>
      <c r="P34" s="10">
        <v>1668</v>
      </c>
      <c r="Q34" s="11">
        <v>9075</v>
      </c>
      <c r="R34" s="16">
        <v>6614.58</v>
      </c>
      <c r="S34" s="27"/>
      <c r="T34" s="10">
        <v>1648</v>
      </c>
      <c r="U34" s="11">
        <v>8955</v>
      </c>
      <c r="V34" s="16">
        <v>6576.37</v>
      </c>
      <c r="X34" s="10">
        <v>1672</v>
      </c>
      <c r="Y34" s="11">
        <v>9003</v>
      </c>
      <c r="Z34" s="16">
        <v>6619.8399999999992</v>
      </c>
      <c r="AB34" s="10">
        <v>1718</v>
      </c>
      <c r="AC34" s="11">
        <v>9082</v>
      </c>
      <c r="AD34" s="16">
        <v>6756.2199999999993</v>
      </c>
      <c r="AF34" s="10">
        <v>1765</v>
      </c>
      <c r="AG34" s="11">
        <v>9245</v>
      </c>
      <c r="AH34" s="16">
        <v>6858.5999999999995</v>
      </c>
      <c r="AJ34" s="10">
        <v>1788</v>
      </c>
      <c r="AK34" s="11">
        <v>9422</v>
      </c>
      <c r="AL34" s="16">
        <v>7012.1899999999987</v>
      </c>
      <c r="AN34" s="10">
        <v>1792</v>
      </c>
      <c r="AO34" s="11">
        <v>9403</v>
      </c>
      <c r="AP34" s="16">
        <v>7006.36</v>
      </c>
      <c r="AR34" s="10">
        <v>1766</v>
      </c>
      <c r="AS34" s="11">
        <v>9362</v>
      </c>
      <c r="AT34" s="16">
        <v>6891.61</v>
      </c>
      <c r="AU34" s="23"/>
      <c r="AV34" s="10">
        <v>1774</v>
      </c>
      <c r="AW34" s="11">
        <v>9333</v>
      </c>
      <c r="AX34" s="16">
        <v>6864.4000000000005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374</v>
      </c>
      <c r="E35" s="11">
        <v>5774</v>
      </c>
      <c r="F35" s="16">
        <v>4796.7936348000003</v>
      </c>
      <c r="H35" s="10">
        <v>362</v>
      </c>
      <c r="I35" s="11">
        <v>5454</v>
      </c>
      <c r="J35" s="16">
        <v>4688.7491969000002</v>
      </c>
      <c r="L35" s="10">
        <v>380</v>
      </c>
      <c r="M35" s="11">
        <v>5537</v>
      </c>
      <c r="N35" s="16">
        <v>4762.8643486999999</v>
      </c>
      <c r="O35" s="27"/>
      <c r="P35" s="10">
        <v>402</v>
      </c>
      <c r="Q35" s="11">
        <v>5487</v>
      </c>
      <c r="R35" s="16">
        <v>4619.2700000000004</v>
      </c>
      <c r="S35" s="27"/>
      <c r="T35" s="10">
        <v>401</v>
      </c>
      <c r="U35" s="11">
        <v>5522</v>
      </c>
      <c r="V35" s="16">
        <v>4642.3900000000003</v>
      </c>
      <c r="X35" s="10">
        <v>405</v>
      </c>
      <c r="Y35" s="11">
        <v>5262</v>
      </c>
      <c r="Z35" s="16">
        <v>4444.9900000000007</v>
      </c>
      <c r="AB35" s="10">
        <v>398</v>
      </c>
      <c r="AC35" s="11">
        <v>5100</v>
      </c>
      <c r="AD35" s="16">
        <v>4305.63</v>
      </c>
      <c r="AF35" s="10">
        <v>399</v>
      </c>
      <c r="AG35" s="11">
        <v>5116</v>
      </c>
      <c r="AH35" s="16">
        <v>4255.3100000000004</v>
      </c>
      <c r="AJ35" s="10">
        <v>401</v>
      </c>
      <c r="AK35" s="11">
        <v>5285</v>
      </c>
      <c r="AL35" s="16">
        <v>4466.6599999999989</v>
      </c>
      <c r="AN35" s="10">
        <v>396</v>
      </c>
      <c r="AO35" s="11">
        <v>5400</v>
      </c>
      <c r="AP35" s="16">
        <v>4495.5200000000004</v>
      </c>
      <c r="AR35" s="10">
        <v>410</v>
      </c>
      <c r="AS35" s="11">
        <v>5261</v>
      </c>
      <c r="AT35" s="16">
        <v>4373.17</v>
      </c>
      <c r="AU35" s="23"/>
      <c r="AV35" s="10">
        <v>402</v>
      </c>
      <c r="AW35" s="11">
        <v>5111</v>
      </c>
      <c r="AX35" s="16">
        <v>4210.8099999999995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9</v>
      </c>
      <c r="E36" s="11">
        <v>643</v>
      </c>
      <c r="F36" s="16">
        <v>474.541607</v>
      </c>
      <c r="H36" s="10">
        <v>9</v>
      </c>
      <c r="I36" s="11">
        <v>81</v>
      </c>
      <c r="J36" s="16">
        <v>69.482224099999996</v>
      </c>
      <c r="L36" s="10">
        <v>10</v>
      </c>
      <c r="M36" s="11">
        <v>77</v>
      </c>
      <c r="N36" s="16">
        <v>64.009096999999997</v>
      </c>
      <c r="O36" s="27"/>
      <c r="P36" s="10">
        <v>9</v>
      </c>
      <c r="Q36" s="11">
        <v>77</v>
      </c>
      <c r="R36" s="16">
        <v>66.91</v>
      </c>
      <c r="S36" s="27"/>
      <c r="T36" s="10">
        <v>8</v>
      </c>
      <c r="U36" s="11">
        <v>75</v>
      </c>
      <c r="V36" s="16">
        <v>61.73</v>
      </c>
      <c r="X36" s="10">
        <v>6</v>
      </c>
      <c r="Y36" s="11">
        <v>71</v>
      </c>
      <c r="Z36" s="16">
        <v>57.690000000000005</v>
      </c>
      <c r="AB36" s="10">
        <v>7</v>
      </c>
      <c r="AC36" s="11">
        <v>71</v>
      </c>
      <c r="AD36" s="16">
        <v>55.97999999999999</v>
      </c>
      <c r="AF36" s="10">
        <v>7</v>
      </c>
      <c r="AG36" s="11">
        <v>80</v>
      </c>
      <c r="AH36" s="16">
        <v>60.44</v>
      </c>
      <c r="AJ36" s="10">
        <v>7</v>
      </c>
      <c r="AK36" s="11">
        <v>72</v>
      </c>
      <c r="AL36" s="16">
        <v>54.6</v>
      </c>
      <c r="AN36" s="10">
        <v>8</v>
      </c>
      <c r="AO36" s="11">
        <v>73</v>
      </c>
      <c r="AP36" s="16">
        <v>56.430000000000007</v>
      </c>
      <c r="AR36" s="10">
        <v>6</v>
      </c>
      <c r="AS36" s="11">
        <v>48</v>
      </c>
      <c r="AT36" s="16">
        <v>35.46</v>
      </c>
      <c r="AU36" s="23"/>
      <c r="AV36" s="10">
        <v>7</v>
      </c>
      <c r="AW36" s="11">
        <v>83</v>
      </c>
      <c r="AX36" s="16">
        <v>59.989999999999988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66</v>
      </c>
      <c r="E37" s="11">
        <v>910</v>
      </c>
      <c r="F37" s="16">
        <v>807.22051490000001</v>
      </c>
      <c r="H37" s="10">
        <v>69</v>
      </c>
      <c r="I37" s="11">
        <v>890</v>
      </c>
      <c r="J37" s="16">
        <v>787.44327169999997</v>
      </c>
      <c r="L37" s="10">
        <v>66</v>
      </c>
      <c r="M37" s="11">
        <v>887</v>
      </c>
      <c r="N37" s="16">
        <v>782.9636514</v>
      </c>
      <c r="O37" s="27"/>
      <c r="P37" s="10">
        <v>71</v>
      </c>
      <c r="Q37" s="11">
        <v>935</v>
      </c>
      <c r="R37" s="16">
        <v>828.42</v>
      </c>
      <c r="S37" s="27"/>
      <c r="T37" s="10">
        <v>72</v>
      </c>
      <c r="U37" s="11">
        <v>932</v>
      </c>
      <c r="V37" s="16">
        <v>818.17</v>
      </c>
      <c r="X37" s="10">
        <v>68</v>
      </c>
      <c r="Y37" s="11">
        <v>932</v>
      </c>
      <c r="Z37" s="16">
        <v>826.4</v>
      </c>
      <c r="AB37" s="10">
        <v>68</v>
      </c>
      <c r="AC37" s="11">
        <v>922</v>
      </c>
      <c r="AD37" s="16">
        <v>823.25</v>
      </c>
      <c r="AF37" s="10">
        <v>66</v>
      </c>
      <c r="AG37" s="11">
        <v>931</v>
      </c>
      <c r="AH37" s="16">
        <v>828.27999999999986</v>
      </c>
      <c r="AJ37" s="10">
        <v>65</v>
      </c>
      <c r="AK37" s="11">
        <v>953</v>
      </c>
      <c r="AL37" s="16">
        <v>842.34000000000015</v>
      </c>
      <c r="AN37" s="10">
        <v>63</v>
      </c>
      <c r="AO37" s="11">
        <v>957</v>
      </c>
      <c r="AP37" s="16">
        <v>850.30000000000007</v>
      </c>
      <c r="AR37" s="10">
        <v>64</v>
      </c>
      <c r="AS37" s="11">
        <v>930</v>
      </c>
      <c r="AT37" s="16">
        <v>833.98</v>
      </c>
      <c r="AU37" s="23"/>
      <c r="AV37" s="10">
        <v>61</v>
      </c>
      <c r="AW37" s="11">
        <v>951</v>
      </c>
      <c r="AX37" s="16">
        <v>854.77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73</v>
      </c>
      <c r="E38" s="11">
        <v>858</v>
      </c>
      <c r="F38" s="16">
        <v>642.59939569999995</v>
      </c>
      <c r="H38" s="10">
        <v>81</v>
      </c>
      <c r="I38" s="11">
        <v>901</v>
      </c>
      <c r="J38" s="16">
        <v>681.4438973</v>
      </c>
      <c r="L38" s="10">
        <v>91</v>
      </c>
      <c r="M38" s="11">
        <v>820</v>
      </c>
      <c r="N38" s="16">
        <v>617.88322849999997</v>
      </c>
      <c r="O38" s="27"/>
      <c r="P38" s="10">
        <v>103</v>
      </c>
      <c r="Q38" s="11">
        <v>907</v>
      </c>
      <c r="R38" s="16">
        <v>666.53000000000009</v>
      </c>
      <c r="S38" s="27"/>
      <c r="T38" s="10">
        <v>117</v>
      </c>
      <c r="U38" s="11">
        <v>945</v>
      </c>
      <c r="V38" s="16">
        <v>686.88</v>
      </c>
      <c r="X38" s="10">
        <v>119</v>
      </c>
      <c r="Y38" s="11">
        <v>949</v>
      </c>
      <c r="Z38" s="16">
        <v>709.75000000000011</v>
      </c>
      <c r="AB38" s="10">
        <v>124</v>
      </c>
      <c r="AC38" s="11">
        <v>1039</v>
      </c>
      <c r="AD38" s="16">
        <v>711.97</v>
      </c>
      <c r="AF38" s="10">
        <v>134</v>
      </c>
      <c r="AG38" s="11">
        <v>1114</v>
      </c>
      <c r="AH38" s="16">
        <v>753.04</v>
      </c>
      <c r="AJ38" s="10">
        <v>150</v>
      </c>
      <c r="AK38" s="11">
        <v>1214</v>
      </c>
      <c r="AL38" s="16">
        <v>802.36</v>
      </c>
      <c r="AN38" s="10">
        <v>163</v>
      </c>
      <c r="AO38" s="11">
        <v>1236</v>
      </c>
      <c r="AP38" s="16">
        <v>800.99</v>
      </c>
      <c r="AR38" s="10">
        <v>182</v>
      </c>
      <c r="AS38" s="11">
        <v>1332</v>
      </c>
      <c r="AT38" s="16">
        <v>841.90999999999985</v>
      </c>
      <c r="AU38" s="23"/>
      <c r="AV38" s="10">
        <v>182</v>
      </c>
      <c r="AW38" s="11">
        <v>1335</v>
      </c>
      <c r="AX38" s="16">
        <v>846.36999999999978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832</v>
      </c>
      <c r="E39" s="11">
        <v>12962</v>
      </c>
      <c r="F39" s="16">
        <v>11203.764576</v>
      </c>
      <c r="H39" s="10">
        <v>850</v>
      </c>
      <c r="I39" s="11">
        <v>12152</v>
      </c>
      <c r="J39" s="16">
        <v>10384.075914499999</v>
      </c>
      <c r="L39" s="10">
        <v>850</v>
      </c>
      <c r="M39" s="11">
        <v>11468</v>
      </c>
      <c r="N39" s="16">
        <v>9854.9783539</v>
      </c>
      <c r="O39" s="27"/>
      <c r="P39" s="10">
        <v>869</v>
      </c>
      <c r="Q39" s="11">
        <v>12224</v>
      </c>
      <c r="R39" s="16">
        <v>10357.699999999999</v>
      </c>
      <c r="S39" s="27"/>
      <c r="T39" s="10">
        <v>871</v>
      </c>
      <c r="U39" s="11">
        <v>11926</v>
      </c>
      <c r="V39" s="16">
        <v>10210.56</v>
      </c>
      <c r="X39" s="10">
        <v>907</v>
      </c>
      <c r="Y39" s="11">
        <v>11884</v>
      </c>
      <c r="Z39" s="16">
        <v>10131.9</v>
      </c>
      <c r="AB39" s="10">
        <v>888</v>
      </c>
      <c r="AC39" s="11">
        <v>12001</v>
      </c>
      <c r="AD39" s="16">
        <v>10240.1</v>
      </c>
      <c r="AF39" s="10">
        <v>903</v>
      </c>
      <c r="AG39" s="11">
        <v>11959</v>
      </c>
      <c r="AH39" s="16">
        <v>10196.69</v>
      </c>
      <c r="AJ39" s="10">
        <v>891</v>
      </c>
      <c r="AK39" s="11">
        <v>12318</v>
      </c>
      <c r="AL39" s="16">
        <v>10577.439999999999</v>
      </c>
      <c r="AN39" s="10">
        <v>917</v>
      </c>
      <c r="AO39" s="11">
        <v>12474</v>
      </c>
      <c r="AP39" s="16">
        <v>10656.85</v>
      </c>
      <c r="AR39" s="10">
        <v>940</v>
      </c>
      <c r="AS39" s="11">
        <v>12077</v>
      </c>
      <c r="AT39" s="16">
        <v>10310.649999999998</v>
      </c>
      <c r="AU39" s="23"/>
      <c r="AV39" s="10">
        <v>928</v>
      </c>
      <c r="AW39" s="11">
        <v>11964</v>
      </c>
      <c r="AX39" s="16">
        <v>10126.119999999999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969</v>
      </c>
      <c r="E40" s="11">
        <v>6145</v>
      </c>
      <c r="F40" s="16">
        <v>4863.0328848999998</v>
      </c>
      <c r="H40" s="10">
        <v>962</v>
      </c>
      <c r="I40" s="11">
        <v>5918</v>
      </c>
      <c r="J40" s="16">
        <v>4643.1330520000001</v>
      </c>
      <c r="L40" s="10">
        <v>980</v>
      </c>
      <c r="M40" s="11">
        <v>5708</v>
      </c>
      <c r="N40" s="16">
        <v>4463.4942750999999</v>
      </c>
      <c r="O40" s="27"/>
      <c r="P40" s="10">
        <v>998</v>
      </c>
      <c r="Q40" s="11">
        <v>6188</v>
      </c>
      <c r="R40" s="16">
        <v>4706.54</v>
      </c>
      <c r="S40" s="27"/>
      <c r="T40" s="10">
        <v>988</v>
      </c>
      <c r="U40" s="11">
        <v>5929</v>
      </c>
      <c r="V40" s="16">
        <v>4625.1099999999997</v>
      </c>
      <c r="X40" s="10">
        <v>998</v>
      </c>
      <c r="Y40" s="11">
        <v>5801</v>
      </c>
      <c r="Z40" s="16">
        <v>4461.1400000000003</v>
      </c>
      <c r="AB40" s="10">
        <v>1008</v>
      </c>
      <c r="AC40" s="11">
        <v>5727</v>
      </c>
      <c r="AD40" s="16">
        <v>4433.0700000000006</v>
      </c>
      <c r="AF40" s="10">
        <v>992</v>
      </c>
      <c r="AG40" s="11">
        <v>5649</v>
      </c>
      <c r="AH40" s="16">
        <v>4352.9400000000005</v>
      </c>
      <c r="AJ40" s="10">
        <v>1010</v>
      </c>
      <c r="AK40" s="11">
        <v>5835</v>
      </c>
      <c r="AL40" s="16">
        <v>4476.6000000000004</v>
      </c>
      <c r="AN40" s="10">
        <v>1010</v>
      </c>
      <c r="AO40" s="11">
        <v>5857</v>
      </c>
      <c r="AP40" s="16">
        <v>4447.57</v>
      </c>
      <c r="AR40" s="10">
        <v>1034</v>
      </c>
      <c r="AS40" s="11">
        <v>5874</v>
      </c>
      <c r="AT40" s="16">
        <v>4510.03</v>
      </c>
      <c r="AU40" s="23"/>
      <c r="AV40" s="10">
        <v>1028</v>
      </c>
      <c r="AW40" s="11">
        <v>6180</v>
      </c>
      <c r="AX40" s="16">
        <v>4675.3599999999997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111</v>
      </c>
      <c r="E41" s="11">
        <v>656</v>
      </c>
      <c r="F41" s="16">
        <v>455.67063460000003</v>
      </c>
      <c r="H41" s="10">
        <v>107</v>
      </c>
      <c r="I41" s="11">
        <v>669</v>
      </c>
      <c r="J41" s="16">
        <v>466.46213180000001</v>
      </c>
      <c r="L41" s="10">
        <v>96</v>
      </c>
      <c r="M41" s="11">
        <v>669</v>
      </c>
      <c r="N41" s="16">
        <v>473.40008449999999</v>
      </c>
      <c r="O41" s="27"/>
      <c r="P41" s="10">
        <v>105</v>
      </c>
      <c r="Q41" s="11">
        <v>711</v>
      </c>
      <c r="R41" s="16">
        <v>512.53000000000009</v>
      </c>
      <c r="S41" s="27"/>
      <c r="T41" s="10">
        <v>99</v>
      </c>
      <c r="U41" s="11">
        <v>699</v>
      </c>
      <c r="V41" s="16">
        <v>488.97999999999996</v>
      </c>
      <c r="X41" s="10">
        <v>96</v>
      </c>
      <c r="Y41" s="11">
        <v>748</v>
      </c>
      <c r="Z41" s="16">
        <v>531.71</v>
      </c>
      <c r="AB41" s="10">
        <v>100</v>
      </c>
      <c r="AC41" s="11">
        <v>771</v>
      </c>
      <c r="AD41" s="16">
        <v>520.6400000000001</v>
      </c>
      <c r="AF41" s="10">
        <v>100</v>
      </c>
      <c r="AG41" s="11">
        <v>824</v>
      </c>
      <c r="AH41" s="16">
        <v>534.53</v>
      </c>
      <c r="AJ41" s="10">
        <v>95</v>
      </c>
      <c r="AK41" s="11">
        <v>800</v>
      </c>
      <c r="AL41" s="16">
        <v>528.27999999999986</v>
      </c>
      <c r="AN41" s="10">
        <v>90</v>
      </c>
      <c r="AO41" s="11">
        <v>768</v>
      </c>
      <c r="AP41" s="16">
        <v>534.08000000000004</v>
      </c>
      <c r="AR41" s="10">
        <v>89</v>
      </c>
      <c r="AS41" s="11">
        <v>797</v>
      </c>
      <c r="AT41" s="16">
        <v>537.99</v>
      </c>
      <c r="AU41" s="23"/>
      <c r="AV41" s="10">
        <v>80</v>
      </c>
      <c r="AW41" s="11">
        <v>785</v>
      </c>
      <c r="AX41" s="16">
        <v>528.44000000000005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17</v>
      </c>
      <c r="E42" s="11">
        <v>375</v>
      </c>
      <c r="F42" s="16">
        <v>341.01713890000002</v>
      </c>
      <c r="H42" s="10">
        <v>20</v>
      </c>
      <c r="I42" s="11">
        <v>393</v>
      </c>
      <c r="J42" s="16">
        <v>346.4205096</v>
      </c>
      <c r="L42" s="10">
        <v>23</v>
      </c>
      <c r="M42" s="11">
        <v>422</v>
      </c>
      <c r="N42" s="16">
        <v>376.39620309999998</v>
      </c>
      <c r="O42" s="27"/>
      <c r="P42" s="10">
        <v>28</v>
      </c>
      <c r="Q42" s="11">
        <v>445</v>
      </c>
      <c r="R42" s="16">
        <v>400.73</v>
      </c>
      <c r="S42" s="27"/>
      <c r="T42" s="10">
        <v>28</v>
      </c>
      <c r="U42" s="11">
        <v>461</v>
      </c>
      <c r="V42" s="16">
        <v>419.47</v>
      </c>
      <c r="X42" s="10">
        <v>26</v>
      </c>
      <c r="Y42" s="11">
        <v>501</v>
      </c>
      <c r="Z42" s="16">
        <v>448.96999999999997</v>
      </c>
      <c r="AB42" s="10">
        <v>27</v>
      </c>
      <c r="AC42" s="11">
        <v>519</v>
      </c>
      <c r="AD42" s="16">
        <v>468.15</v>
      </c>
      <c r="AF42" s="10">
        <v>26</v>
      </c>
      <c r="AG42" s="11">
        <v>532</v>
      </c>
      <c r="AH42" s="16">
        <v>492.11</v>
      </c>
      <c r="AJ42" s="10">
        <v>28</v>
      </c>
      <c r="AK42" s="11">
        <v>472</v>
      </c>
      <c r="AL42" s="16">
        <v>438.60000000000008</v>
      </c>
      <c r="AN42" s="10">
        <v>32</v>
      </c>
      <c r="AO42" s="11">
        <v>515</v>
      </c>
      <c r="AP42" s="16">
        <v>477.29</v>
      </c>
      <c r="AR42" s="10">
        <v>36</v>
      </c>
      <c r="AS42" s="11">
        <v>539</v>
      </c>
      <c r="AT42" s="16">
        <v>502.03</v>
      </c>
      <c r="AU42" s="23"/>
      <c r="AV42" s="10">
        <v>35</v>
      </c>
      <c r="AW42" s="11">
        <v>553</v>
      </c>
      <c r="AX42" s="16">
        <v>519.80000000000007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313</v>
      </c>
      <c r="E43" s="11">
        <v>1401</v>
      </c>
      <c r="F43" s="16">
        <v>1120.1310570000001</v>
      </c>
      <c r="H43" s="10">
        <v>288</v>
      </c>
      <c r="I43" s="11">
        <v>1295</v>
      </c>
      <c r="J43" s="16">
        <v>1038.3470688</v>
      </c>
      <c r="L43" s="10">
        <v>274</v>
      </c>
      <c r="M43" s="11">
        <v>1234</v>
      </c>
      <c r="N43" s="16">
        <v>997.67235440000002</v>
      </c>
      <c r="O43" s="27"/>
      <c r="P43" s="10">
        <v>270</v>
      </c>
      <c r="Q43" s="11">
        <v>1251</v>
      </c>
      <c r="R43" s="16">
        <v>1001.93</v>
      </c>
      <c r="S43" s="27"/>
      <c r="T43" s="10">
        <v>259</v>
      </c>
      <c r="U43" s="11">
        <v>1186</v>
      </c>
      <c r="V43" s="16">
        <v>970.56</v>
      </c>
      <c r="X43" s="10">
        <v>257</v>
      </c>
      <c r="Y43" s="11">
        <v>1135</v>
      </c>
      <c r="Z43" s="16">
        <v>915.23</v>
      </c>
      <c r="AB43" s="10">
        <v>233</v>
      </c>
      <c r="AC43" s="11">
        <v>1031</v>
      </c>
      <c r="AD43" s="16">
        <v>829.89</v>
      </c>
      <c r="AF43" s="10">
        <v>240</v>
      </c>
      <c r="AG43" s="11">
        <v>998</v>
      </c>
      <c r="AH43" s="16">
        <v>779.25999999999988</v>
      </c>
      <c r="AJ43" s="10">
        <v>245</v>
      </c>
      <c r="AK43" s="11">
        <v>1035</v>
      </c>
      <c r="AL43" s="16">
        <v>798.2600000000001</v>
      </c>
      <c r="AN43" s="10">
        <v>222</v>
      </c>
      <c r="AO43" s="11">
        <v>1026</v>
      </c>
      <c r="AP43" s="16">
        <v>818.46</v>
      </c>
      <c r="AR43" s="10">
        <v>219</v>
      </c>
      <c r="AS43" s="11">
        <v>959</v>
      </c>
      <c r="AT43" s="16">
        <v>794.2</v>
      </c>
      <c r="AU43" s="23"/>
      <c r="AV43" s="10">
        <v>215</v>
      </c>
      <c r="AW43" s="11">
        <v>933</v>
      </c>
      <c r="AX43" s="16">
        <v>779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221</v>
      </c>
      <c r="E44" s="11">
        <v>1701</v>
      </c>
      <c r="F44" s="16">
        <v>1357.9390384999999</v>
      </c>
      <c r="H44" s="10">
        <v>226</v>
      </c>
      <c r="I44" s="11">
        <v>1689</v>
      </c>
      <c r="J44" s="16">
        <v>1366.2617514999999</v>
      </c>
      <c r="L44" s="10">
        <v>237</v>
      </c>
      <c r="M44" s="11">
        <v>1679</v>
      </c>
      <c r="N44" s="16">
        <v>1351.1118061</v>
      </c>
      <c r="O44" s="27"/>
      <c r="P44" s="10">
        <v>241</v>
      </c>
      <c r="Q44" s="11">
        <v>1658</v>
      </c>
      <c r="R44" s="16">
        <v>1311.2</v>
      </c>
      <c r="S44" s="27"/>
      <c r="T44" s="10">
        <v>245</v>
      </c>
      <c r="U44" s="11">
        <v>1705</v>
      </c>
      <c r="V44" s="16">
        <v>1383.03</v>
      </c>
      <c r="X44" s="10">
        <v>255</v>
      </c>
      <c r="Y44" s="11">
        <v>1734</v>
      </c>
      <c r="Z44" s="16">
        <v>1410.56</v>
      </c>
      <c r="AB44" s="10">
        <v>271</v>
      </c>
      <c r="AC44" s="11">
        <v>1799</v>
      </c>
      <c r="AD44" s="16">
        <v>1463.1499999999999</v>
      </c>
      <c r="AF44" s="10">
        <v>265</v>
      </c>
      <c r="AG44" s="11">
        <v>1824</v>
      </c>
      <c r="AH44" s="16">
        <v>1475.17</v>
      </c>
      <c r="AJ44" s="10">
        <v>275</v>
      </c>
      <c r="AK44" s="11">
        <v>1782</v>
      </c>
      <c r="AL44" s="16">
        <v>1441.82</v>
      </c>
      <c r="AN44" s="10">
        <v>274</v>
      </c>
      <c r="AO44" s="11">
        <v>1866</v>
      </c>
      <c r="AP44" s="16">
        <v>1508.41</v>
      </c>
      <c r="AR44" s="10">
        <v>310</v>
      </c>
      <c r="AS44" s="11">
        <v>1984</v>
      </c>
      <c r="AT44" s="16">
        <v>1525.45</v>
      </c>
      <c r="AU44" s="23"/>
      <c r="AV44" s="10">
        <v>320</v>
      </c>
      <c r="AW44" s="11">
        <v>1984</v>
      </c>
      <c r="AX44" s="16">
        <v>1527.4399999999998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51</v>
      </c>
      <c r="E45" s="11">
        <v>617</v>
      </c>
      <c r="F45" s="16">
        <v>477.8593947</v>
      </c>
      <c r="H45" s="10">
        <v>53</v>
      </c>
      <c r="I45" s="11">
        <v>582</v>
      </c>
      <c r="J45" s="16">
        <v>466.93253579999998</v>
      </c>
      <c r="L45" s="10">
        <v>51</v>
      </c>
      <c r="M45" s="11">
        <v>570</v>
      </c>
      <c r="N45" s="16">
        <v>466.07305939999998</v>
      </c>
      <c r="O45" s="27"/>
      <c r="P45" s="10">
        <v>52</v>
      </c>
      <c r="Q45" s="11">
        <v>563</v>
      </c>
      <c r="R45" s="16">
        <v>448.89</v>
      </c>
      <c r="S45" s="27"/>
      <c r="T45" s="10">
        <v>57</v>
      </c>
      <c r="U45" s="11">
        <v>563</v>
      </c>
      <c r="V45" s="16">
        <v>454.41999999999996</v>
      </c>
      <c r="X45" s="10">
        <v>62</v>
      </c>
      <c r="Y45" s="11">
        <v>571</v>
      </c>
      <c r="Z45" s="16">
        <v>466.75</v>
      </c>
      <c r="AB45" s="10">
        <v>64</v>
      </c>
      <c r="AC45" s="11">
        <v>641</v>
      </c>
      <c r="AD45" s="16">
        <v>523.42999999999995</v>
      </c>
      <c r="AF45" s="10">
        <v>65</v>
      </c>
      <c r="AG45" s="11">
        <v>650</v>
      </c>
      <c r="AH45" s="16">
        <v>530.20999999999992</v>
      </c>
      <c r="AJ45" s="10">
        <v>68</v>
      </c>
      <c r="AK45" s="11">
        <v>641</v>
      </c>
      <c r="AL45" s="16">
        <v>522.93000000000006</v>
      </c>
      <c r="AN45" s="10">
        <v>77</v>
      </c>
      <c r="AO45" s="11">
        <v>648</v>
      </c>
      <c r="AP45" s="16">
        <v>513.56999999999994</v>
      </c>
      <c r="AR45" s="10">
        <v>79</v>
      </c>
      <c r="AS45" s="11">
        <v>623</v>
      </c>
      <c r="AT45" s="16">
        <v>486.65</v>
      </c>
      <c r="AU45" s="23"/>
      <c r="AV45" s="10">
        <v>78</v>
      </c>
      <c r="AW45" s="11">
        <v>618</v>
      </c>
      <c r="AX45" s="16">
        <v>492.28000000000003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233</v>
      </c>
      <c r="E46" s="11">
        <v>1138</v>
      </c>
      <c r="F46" s="16">
        <v>922.51627659999997</v>
      </c>
      <c r="H46" s="10">
        <v>229</v>
      </c>
      <c r="I46" s="11">
        <v>1116</v>
      </c>
      <c r="J46" s="16">
        <v>925.39984240000001</v>
      </c>
      <c r="L46" s="10">
        <v>221</v>
      </c>
      <c r="M46" s="11">
        <v>1073</v>
      </c>
      <c r="N46" s="16">
        <v>871.3429185</v>
      </c>
      <c r="O46" s="27"/>
      <c r="P46" s="10">
        <v>219</v>
      </c>
      <c r="Q46" s="11">
        <v>1066</v>
      </c>
      <c r="R46" s="16">
        <v>853.75000000000011</v>
      </c>
      <c r="S46" s="27"/>
      <c r="T46" s="10">
        <v>237</v>
      </c>
      <c r="U46" s="11">
        <v>1072</v>
      </c>
      <c r="V46" s="16">
        <v>863.31999999999994</v>
      </c>
      <c r="X46" s="10">
        <v>233</v>
      </c>
      <c r="Y46" s="11">
        <v>1068</v>
      </c>
      <c r="Z46" s="16">
        <v>854.22</v>
      </c>
      <c r="AB46" s="10">
        <v>254</v>
      </c>
      <c r="AC46" s="11">
        <v>1068</v>
      </c>
      <c r="AD46" s="16">
        <v>852.03</v>
      </c>
      <c r="AF46" s="10">
        <v>237</v>
      </c>
      <c r="AG46" s="11">
        <v>1045</v>
      </c>
      <c r="AH46" s="16">
        <v>832.29</v>
      </c>
      <c r="AJ46" s="10">
        <v>240</v>
      </c>
      <c r="AK46" s="11">
        <v>1043</v>
      </c>
      <c r="AL46" s="16">
        <v>838.69999999999993</v>
      </c>
      <c r="AN46" s="10">
        <v>210</v>
      </c>
      <c r="AO46" s="11">
        <v>970</v>
      </c>
      <c r="AP46" s="16">
        <v>797.18999999999994</v>
      </c>
      <c r="AR46" s="10">
        <v>205</v>
      </c>
      <c r="AS46" s="11">
        <v>944</v>
      </c>
      <c r="AT46" s="16">
        <v>785.36</v>
      </c>
      <c r="AU46" s="23"/>
      <c r="AV46" s="10">
        <v>213</v>
      </c>
      <c r="AW46" s="11">
        <v>954</v>
      </c>
      <c r="AX46" s="16">
        <v>784.9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720</v>
      </c>
      <c r="E47" s="11">
        <v>1833</v>
      </c>
      <c r="F47" s="16">
        <v>973.72756919999995</v>
      </c>
      <c r="H47" s="10">
        <v>720</v>
      </c>
      <c r="I47" s="11">
        <v>1824</v>
      </c>
      <c r="J47" s="16">
        <v>1019.4892599</v>
      </c>
      <c r="L47" s="10">
        <v>709</v>
      </c>
      <c r="M47" s="11">
        <v>1785</v>
      </c>
      <c r="N47" s="16">
        <v>968.00017279999997</v>
      </c>
      <c r="O47" s="27"/>
      <c r="P47" s="10">
        <v>713</v>
      </c>
      <c r="Q47" s="11">
        <v>1803</v>
      </c>
      <c r="R47" s="16">
        <v>938.61000000000013</v>
      </c>
      <c r="S47" s="27"/>
      <c r="T47" s="10">
        <v>698</v>
      </c>
      <c r="U47" s="11">
        <v>1752</v>
      </c>
      <c r="V47" s="16">
        <v>925.21</v>
      </c>
      <c r="X47" s="10">
        <v>693</v>
      </c>
      <c r="Y47" s="11">
        <v>1693</v>
      </c>
      <c r="Z47" s="16">
        <v>859.09</v>
      </c>
      <c r="AB47" s="10">
        <v>690</v>
      </c>
      <c r="AC47" s="11">
        <v>1681</v>
      </c>
      <c r="AD47" s="16">
        <v>852.86</v>
      </c>
      <c r="AF47" s="10">
        <v>683</v>
      </c>
      <c r="AG47" s="11">
        <v>1626</v>
      </c>
      <c r="AH47" s="16">
        <v>819.28999999999985</v>
      </c>
      <c r="AJ47" s="10">
        <v>695</v>
      </c>
      <c r="AK47" s="11">
        <v>1678</v>
      </c>
      <c r="AL47" s="16">
        <v>831.31000000000006</v>
      </c>
      <c r="AN47" s="10">
        <v>675</v>
      </c>
      <c r="AO47" s="11">
        <v>1700</v>
      </c>
      <c r="AP47" s="16">
        <v>864.41999999999985</v>
      </c>
      <c r="AR47" s="10">
        <v>670</v>
      </c>
      <c r="AS47" s="11">
        <v>1650</v>
      </c>
      <c r="AT47" s="16">
        <v>812.85</v>
      </c>
      <c r="AU47" s="23"/>
      <c r="AV47" s="10">
        <v>644</v>
      </c>
      <c r="AW47" s="11">
        <v>1661</v>
      </c>
      <c r="AX47" s="16">
        <v>853.53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570</v>
      </c>
      <c r="E48" s="11">
        <v>1968</v>
      </c>
      <c r="F48" s="16">
        <v>1447.4122419</v>
      </c>
      <c r="H48" s="10">
        <v>568</v>
      </c>
      <c r="I48" s="11">
        <v>1729</v>
      </c>
      <c r="J48" s="16">
        <v>1234.9824513999999</v>
      </c>
      <c r="L48" s="10">
        <v>579</v>
      </c>
      <c r="M48" s="11">
        <v>1733</v>
      </c>
      <c r="N48" s="16">
        <v>1240.4143300999999</v>
      </c>
      <c r="O48" s="27"/>
      <c r="P48" s="10">
        <v>595</v>
      </c>
      <c r="Q48" s="11">
        <v>1743</v>
      </c>
      <c r="R48" s="16">
        <v>1235.3800000000001</v>
      </c>
      <c r="S48" s="27"/>
      <c r="T48" s="10">
        <v>588</v>
      </c>
      <c r="U48" s="11">
        <v>1738</v>
      </c>
      <c r="V48" s="16">
        <v>1248.7900000000002</v>
      </c>
      <c r="X48" s="10">
        <v>599</v>
      </c>
      <c r="Y48" s="11">
        <v>1740</v>
      </c>
      <c r="Z48" s="16">
        <v>1232.6199999999999</v>
      </c>
      <c r="AB48" s="10">
        <v>609</v>
      </c>
      <c r="AC48" s="11">
        <v>1760</v>
      </c>
      <c r="AD48" s="16">
        <v>1246.4600000000003</v>
      </c>
      <c r="AF48" s="10">
        <v>599</v>
      </c>
      <c r="AG48" s="11">
        <v>1728</v>
      </c>
      <c r="AH48" s="16">
        <v>1209.28</v>
      </c>
      <c r="AJ48" s="10">
        <v>587</v>
      </c>
      <c r="AK48" s="11">
        <v>1711</v>
      </c>
      <c r="AL48" s="16">
        <v>1192.19</v>
      </c>
      <c r="AN48" s="10">
        <v>573</v>
      </c>
      <c r="AO48" s="11">
        <v>1679</v>
      </c>
      <c r="AP48" s="16">
        <v>1148.26</v>
      </c>
      <c r="AR48" s="10">
        <v>571</v>
      </c>
      <c r="AS48" s="11">
        <v>1671</v>
      </c>
      <c r="AT48" s="16">
        <v>1140.7</v>
      </c>
      <c r="AU48" s="23"/>
      <c r="AV48" s="10">
        <v>568</v>
      </c>
      <c r="AW48" s="11">
        <v>1692</v>
      </c>
      <c r="AX48" s="16">
        <v>1138.2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503</v>
      </c>
      <c r="E49" s="11">
        <v>1149</v>
      </c>
      <c r="F49" s="16">
        <v>842.27829310000004</v>
      </c>
      <c r="H49" s="10">
        <v>479</v>
      </c>
      <c r="I49" s="11">
        <v>1072</v>
      </c>
      <c r="J49" s="16">
        <v>801.3627692</v>
      </c>
      <c r="L49" s="10">
        <v>464</v>
      </c>
      <c r="M49" s="11">
        <v>967</v>
      </c>
      <c r="N49" s="16">
        <v>709.55875449999996</v>
      </c>
      <c r="O49" s="27"/>
      <c r="P49" s="10">
        <v>422</v>
      </c>
      <c r="Q49" s="11">
        <v>890</v>
      </c>
      <c r="R49" s="16">
        <v>659.39</v>
      </c>
      <c r="S49" s="27"/>
      <c r="T49" s="10">
        <v>401</v>
      </c>
      <c r="U49" s="11">
        <v>827</v>
      </c>
      <c r="V49" s="16">
        <v>625.09000000000026</v>
      </c>
      <c r="X49" s="10">
        <v>385</v>
      </c>
      <c r="Y49" s="11">
        <v>837</v>
      </c>
      <c r="Z49" s="16">
        <v>631.56000000000006</v>
      </c>
      <c r="AB49" s="10">
        <v>346</v>
      </c>
      <c r="AC49" s="11">
        <v>774</v>
      </c>
      <c r="AD49" s="16">
        <v>570.55999999999995</v>
      </c>
      <c r="AF49" s="10">
        <v>341</v>
      </c>
      <c r="AG49" s="11">
        <v>745</v>
      </c>
      <c r="AH49" s="16">
        <v>540.04</v>
      </c>
      <c r="AJ49" s="10">
        <v>323</v>
      </c>
      <c r="AK49" s="11">
        <v>755</v>
      </c>
      <c r="AL49" s="16">
        <v>564.52</v>
      </c>
      <c r="AN49" s="10">
        <v>302</v>
      </c>
      <c r="AO49" s="11">
        <v>715</v>
      </c>
      <c r="AP49" s="16">
        <v>542.06000000000006</v>
      </c>
      <c r="AR49" s="10">
        <v>269</v>
      </c>
      <c r="AS49" s="11">
        <v>808</v>
      </c>
      <c r="AT49" s="16">
        <v>637.37999999999988</v>
      </c>
      <c r="AU49" s="23"/>
      <c r="AV49" s="10">
        <v>263</v>
      </c>
      <c r="AW49" s="11">
        <v>734</v>
      </c>
      <c r="AX49" s="16">
        <v>590.95000000000005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978</v>
      </c>
      <c r="E50" s="11">
        <v>4057</v>
      </c>
      <c r="F50" s="16">
        <v>3251.0628618000001</v>
      </c>
      <c r="H50" s="10">
        <v>954</v>
      </c>
      <c r="I50" s="11">
        <v>3920</v>
      </c>
      <c r="J50" s="16">
        <v>3167.2488604</v>
      </c>
      <c r="L50" s="10">
        <v>964</v>
      </c>
      <c r="M50" s="11">
        <v>3788</v>
      </c>
      <c r="N50" s="16">
        <v>3117.2177720999998</v>
      </c>
      <c r="O50" s="27"/>
      <c r="P50" s="10">
        <v>979</v>
      </c>
      <c r="Q50" s="11">
        <v>3753</v>
      </c>
      <c r="R50" s="16">
        <v>3052.2499999999995</v>
      </c>
      <c r="S50" s="27"/>
      <c r="T50" s="10">
        <v>976</v>
      </c>
      <c r="U50" s="11">
        <v>3683</v>
      </c>
      <c r="V50" s="16">
        <v>3022.07</v>
      </c>
      <c r="X50" s="10">
        <v>978</v>
      </c>
      <c r="Y50" s="11">
        <v>3693</v>
      </c>
      <c r="Z50" s="16">
        <v>3006.5499999999993</v>
      </c>
      <c r="AB50" s="10">
        <v>984</v>
      </c>
      <c r="AC50" s="11">
        <v>3607</v>
      </c>
      <c r="AD50" s="16">
        <v>2928.81</v>
      </c>
      <c r="AF50" s="10">
        <v>976</v>
      </c>
      <c r="AG50" s="11">
        <v>3589</v>
      </c>
      <c r="AH50" s="16">
        <v>2903.98</v>
      </c>
      <c r="AJ50" s="10">
        <v>970</v>
      </c>
      <c r="AK50" s="11">
        <v>3747</v>
      </c>
      <c r="AL50" s="16">
        <v>3016.2400000000002</v>
      </c>
      <c r="AN50" s="10">
        <v>954</v>
      </c>
      <c r="AO50" s="11">
        <v>3738</v>
      </c>
      <c r="AP50" s="16">
        <v>3033.48</v>
      </c>
      <c r="AR50" s="10">
        <v>939</v>
      </c>
      <c r="AS50" s="11">
        <v>3608</v>
      </c>
      <c r="AT50" s="16">
        <v>2927.27</v>
      </c>
      <c r="AU50" s="23"/>
      <c r="AV50" s="10">
        <v>958</v>
      </c>
      <c r="AW50" s="11">
        <v>3524</v>
      </c>
      <c r="AX50" s="16">
        <v>2857.02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38</v>
      </c>
      <c r="E51" s="11">
        <v>513</v>
      </c>
      <c r="F51" s="16">
        <v>445.36275019999999</v>
      </c>
      <c r="H51" s="10">
        <v>42</v>
      </c>
      <c r="I51" s="11">
        <v>503</v>
      </c>
      <c r="J51" s="16">
        <v>430.52532070000001</v>
      </c>
      <c r="L51" s="10">
        <v>41</v>
      </c>
      <c r="M51" s="11">
        <v>481</v>
      </c>
      <c r="N51" s="16">
        <v>414.52762749999999</v>
      </c>
      <c r="O51" s="27"/>
      <c r="P51" s="10">
        <v>38</v>
      </c>
      <c r="Q51" s="11">
        <v>455</v>
      </c>
      <c r="R51" s="16">
        <v>391.19999999999993</v>
      </c>
      <c r="S51" s="27"/>
      <c r="T51" s="10">
        <v>36</v>
      </c>
      <c r="U51" s="11">
        <v>429</v>
      </c>
      <c r="V51" s="16">
        <v>362.93999999999994</v>
      </c>
      <c r="X51" s="10">
        <v>43</v>
      </c>
      <c r="Y51" s="11">
        <v>429</v>
      </c>
      <c r="Z51" s="16">
        <v>364.02</v>
      </c>
      <c r="AB51" s="10">
        <v>41</v>
      </c>
      <c r="AC51" s="11">
        <v>439</v>
      </c>
      <c r="AD51" s="16">
        <v>364.43999999999994</v>
      </c>
      <c r="AF51" s="10">
        <v>39</v>
      </c>
      <c r="AG51" s="11">
        <v>449</v>
      </c>
      <c r="AH51" s="16">
        <v>380.8</v>
      </c>
      <c r="AJ51" s="10">
        <v>38</v>
      </c>
      <c r="AK51" s="11">
        <v>439</v>
      </c>
      <c r="AL51" s="16">
        <v>375.27000000000004</v>
      </c>
      <c r="AN51" s="10">
        <v>38</v>
      </c>
      <c r="AO51" s="11">
        <v>449</v>
      </c>
      <c r="AP51" s="16">
        <v>383.34</v>
      </c>
      <c r="AR51" s="10">
        <v>35</v>
      </c>
      <c r="AS51" s="11">
        <v>446</v>
      </c>
      <c r="AT51" s="16">
        <v>374.71999999999997</v>
      </c>
      <c r="AU51" s="23"/>
      <c r="AV51" s="10">
        <v>28</v>
      </c>
      <c r="AW51" s="11">
        <v>419</v>
      </c>
      <c r="AX51" s="16">
        <v>354.20000000000005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652</v>
      </c>
      <c r="E52" s="11">
        <v>1370</v>
      </c>
      <c r="F52" s="16">
        <v>929.03967709999995</v>
      </c>
      <c r="H52" s="10">
        <v>620</v>
      </c>
      <c r="I52" s="11">
        <v>1294</v>
      </c>
      <c r="J52" s="16">
        <v>889.84615299999996</v>
      </c>
      <c r="L52" s="10">
        <v>581</v>
      </c>
      <c r="M52" s="11">
        <v>1256</v>
      </c>
      <c r="N52" s="16">
        <v>885.8217611</v>
      </c>
      <c r="O52" s="27"/>
      <c r="P52" s="10">
        <v>565</v>
      </c>
      <c r="Q52" s="11">
        <v>1235</v>
      </c>
      <c r="R52" s="16">
        <v>863.05000000000007</v>
      </c>
      <c r="S52" s="27"/>
      <c r="T52" s="10">
        <v>545</v>
      </c>
      <c r="U52" s="11">
        <v>1193</v>
      </c>
      <c r="V52" s="16">
        <v>866.28999999999985</v>
      </c>
      <c r="X52" s="10">
        <v>529</v>
      </c>
      <c r="Y52" s="11">
        <v>1164</v>
      </c>
      <c r="Z52" s="16">
        <v>830.03000000000009</v>
      </c>
      <c r="AB52" s="10">
        <v>522</v>
      </c>
      <c r="AC52" s="11">
        <v>1129</v>
      </c>
      <c r="AD52" s="16">
        <v>812.04</v>
      </c>
      <c r="AF52" s="10">
        <v>510</v>
      </c>
      <c r="AG52" s="11">
        <v>1114</v>
      </c>
      <c r="AH52" s="16">
        <v>768.18999999999994</v>
      </c>
      <c r="AJ52" s="10">
        <v>495</v>
      </c>
      <c r="AK52" s="11">
        <v>1124</v>
      </c>
      <c r="AL52" s="16">
        <v>766.84</v>
      </c>
      <c r="AN52" s="10">
        <v>450</v>
      </c>
      <c r="AO52" s="11">
        <v>1003</v>
      </c>
      <c r="AP52" s="16">
        <v>693.4799999999999</v>
      </c>
      <c r="AR52" s="10">
        <v>430</v>
      </c>
      <c r="AS52" s="11">
        <v>955</v>
      </c>
      <c r="AT52" s="16">
        <v>663.42</v>
      </c>
      <c r="AU52" s="23"/>
      <c r="AV52" s="10">
        <v>404</v>
      </c>
      <c r="AW52" s="11">
        <v>912</v>
      </c>
      <c r="AX52" s="16">
        <v>630.74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826</v>
      </c>
      <c r="E53" s="11">
        <v>4468</v>
      </c>
      <c r="F53" s="16">
        <v>3067.0596819000002</v>
      </c>
      <c r="H53" s="10">
        <v>803</v>
      </c>
      <c r="I53" s="11">
        <v>4335</v>
      </c>
      <c r="J53" s="16">
        <v>2964.4932475999999</v>
      </c>
      <c r="L53" s="10">
        <v>782</v>
      </c>
      <c r="M53" s="11">
        <v>4215</v>
      </c>
      <c r="N53" s="16">
        <v>2802.1960024999998</v>
      </c>
      <c r="O53" s="27"/>
      <c r="P53" s="10">
        <v>773</v>
      </c>
      <c r="Q53" s="11">
        <v>4176</v>
      </c>
      <c r="R53" s="16">
        <v>2826.71</v>
      </c>
      <c r="S53" s="27"/>
      <c r="T53" s="10">
        <v>773</v>
      </c>
      <c r="U53" s="11">
        <v>3990</v>
      </c>
      <c r="V53" s="16">
        <v>2766.53</v>
      </c>
      <c r="X53" s="10">
        <v>765</v>
      </c>
      <c r="Y53" s="11">
        <v>3876</v>
      </c>
      <c r="Z53" s="16">
        <v>2686.83</v>
      </c>
      <c r="AB53" s="10">
        <v>743</v>
      </c>
      <c r="AC53" s="11">
        <v>3806</v>
      </c>
      <c r="AD53" s="16">
        <v>2587.69</v>
      </c>
      <c r="AF53" s="10">
        <v>727</v>
      </c>
      <c r="AG53" s="11">
        <v>3576</v>
      </c>
      <c r="AH53" s="16">
        <v>2446.7799999999997</v>
      </c>
      <c r="AJ53" s="10">
        <v>717</v>
      </c>
      <c r="AK53" s="11">
        <v>3678</v>
      </c>
      <c r="AL53" s="16">
        <v>2466.63</v>
      </c>
      <c r="AN53" s="10">
        <v>672</v>
      </c>
      <c r="AO53" s="11">
        <v>3504</v>
      </c>
      <c r="AP53" s="16">
        <v>2363.9700000000003</v>
      </c>
      <c r="AR53" s="10">
        <v>679</v>
      </c>
      <c r="AS53" s="11">
        <v>3394</v>
      </c>
      <c r="AT53" s="16">
        <v>2326.4</v>
      </c>
      <c r="AU53" s="23"/>
      <c r="AV53" s="10">
        <v>658</v>
      </c>
      <c r="AW53" s="11">
        <v>3221</v>
      </c>
      <c r="AX53" s="16">
        <v>2215.3599999999997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>
        <v>33</v>
      </c>
      <c r="E54" s="11">
        <v>646</v>
      </c>
      <c r="F54" s="16">
        <v>487.41852710000001</v>
      </c>
      <c r="H54" s="10">
        <v>32</v>
      </c>
      <c r="I54" s="11">
        <v>1176</v>
      </c>
      <c r="J54" s="16">
        <v>884.85917500000005</v>
      </c>
      <c r="L54" s="10">
        <v>35</v>
      </c>
      <c r="M54" s="11">
        <v>800</v>
      </c>
      <c r="N54" s="16">
        <v>628.48394540000004</v>
      </c>
      <c r="O54" s="27"/>
      <c r="P54" s="10">
        <v>36</v>
      </c>
      <c r="Q54" s="11">
        <v>1083</v>
      </c>
      <c r="R54" s="16">
        <v>821.58000000000015</v>
      </c>
      <c r="S54" s="27"/>
      <c r="T54" s="10">
        <v>33</v>
      </c>
      <c r="U54" s="11">
        <v>1067</v>
      </c>
      <c r="V54" s="16">
        <v>821.74</v>
      </c>
      <c r="X54" s="10">
        <v>33</v>
      </c>
      <c r="Y54" s="11">
        <v>1053</v>
      </c>
      <c r="Z54" s="16">
        <v>781.04</v>
      </c>
      <c r="AB54" s="10">
        <v>35</v>
      </c>
      <c r="AC54" s="11">
        <v>1043</v>
      </c>
      <c r="AD54" s="16">
        <v>797.26</v>
      </c>
      <c r="AF54" s="10">
        <v>36</v>
      </c>
      <c r="AG54" s="11">
        <v>949</v>
      </c>
      <c r="AH54" s="16">
        <v>724.31</v>
      </c>
      <c r="AJ54" s="10">
        <v>36</v>
      </c>
      <c r="AK54" s="11">
        <v>940</v>
      </c>
      <c r="AL54" s="16">
        <v>641.13</v>
      </c>
      <c r="AN54" s="10">
        <v>32</v>
      </c>
      <c r="AO54" s="11">
        <v>916</v>
      </c>
      <c r="AP54" s="16">
        <v>637.81000000000006</v>
      </c>
      <c r="AR54" s="10">
        <v>33</v>
      </c>
      <c r="AS54" s="11">
        <v>1064</v>
      </c>
      <c r="AT54" s="16">
        <v>769.8</v>
      </c>
      <c r="AU54" s="23"/>
      <c r="AV54" s="10">
        <v>28</v>
      </c>
      <c r="AW54" s="11">
        <v>940</v>
      </c>
      <c r="AX54" s="16">
        <v>693.51999999999987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402</v>
      </c>
      <c r="E55" s="11">
        <v>4774</v>
      </c>
      <c r="F55" s="16">
        <v>3843.9370520000002</v>
      </c>
      <c r="H55" s="10">
        <v>401</v>
      </c>
      <c r="I55" s="11">
        <v>4626</v>
      </c>
      <c r="J55" s="16">
        <v>3758.8427821999999</v>
      </c>
      <c r="L55" s="10">
        <v>404</v>
      </c>
      <c r="M55" s="11">
        <v>4515</v>
      </c>
      <c r="N55" s="16">
        <v>3682.8248159999998</v>
      </c>
      <c r="O55" s="27"/>
      <c r="P55" s="10">
        <v>395</v>
      </c>
      <c r="Q55" s="11">
        <v>4380</v>
      </c>
      <c r="R55" s="16">
        <v>3565.0299999999997</v>
      </c>
      <c r="S55" s="27"/>
      <c r="T55" s="10">
        <v>404</v>
      </c>
      <c r="U55" s="11">
        <v>4315</v>
      </c>
      <c r="V55" s="16">
        <v>3508.6</v>
      </c>
      <c r="X55" s="10">
        <v>398</v>
      </c>
      <c r="Y55" s="11">
        <v>4232</v>
      </c>
      <c r="Z55" s="16">
        <v>3449.5599999999995</v>
      </c>
      <c r="AB55" s="10">
        <v>384</v>
      </c>
      <c r="AC55" s="11">
        <v>4112</v>
      </c>
      <c r="AD55" s="16">
        <v>3375.0099999999998</v>
      </c>
      <c r="AF55" s="10">
        <v>405</v>
      </c>
      <c r="AG55" s="11">
        <v>4071</v>
      </c>
      <c r="AH55" s="16">
        <v>3327.48</v>
      </c>
      <c r="AJ55" s="10">
        <v>414</v>
      </c>
      <c r="AK55" s="11">
        <v>4482</v>
      </c>
      <c r="AL55" s="16">
        <v>3677.26</v>
      </c>
      <c r="AN55" s="10">
        <v>432</v>
      </c>
      <c r="AO55" s="11">
        <v>4397</v>
      </c>
      <c r="AP55" s="16">
        <v>3592.4</v>
      </c>
      <c r="AR55" s="10">
        <v>446</v>
      </c>
      <c r="AS55" s="11">
        <v>4196</v>
      </c>
      <c r="AT55" s="16">
        <v>3372.0299999999997</v>
      </c>
      <c r="AU55" s="23"/>
      <c r="AV55" s="10">
        <v>442</v>
      </c>
      <c r="AW55" s="11">
        <v>4067</v>
      </c>
      <c r="AX55" s="16">
        <v>3285.4299999999994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973</v>
      </c>
      <c r="E56" s="11">
        <v>10044</v>
      </c>
      <c r="F56" s="16">
        <v>5740.3959478999996</v>
      </c>
      <c r="H56" s="10">
        <v>931</v>
      </c>
      <c r="I56" s="11">
        <v>9649</v>
      </c>
      <c r="J56" s="16">
        <v>5677.5650456000003</v>
      </c>
      <c r="L56" s="10">
        <v>921</v>
      </c>
      <c r="M56" s="11">
        <v>9429</v>
      </c>
      <c r="N56" s="16">
        <v>5575.6627064000004</v>
      </c>
      <c r="O56" s="27"/>
      <c r="P56" s="10">
        <v>916</v>
      </c>
      <c r="Q56" s="11">
        <v>9653</v>
      </c>
      <c r="R56" s="16">
        <v>5840.22</v>
      </c>
      <c r="S56" s="27"/>
      <c r="T56" s="10">
        <v>896</v>
      </c>
      <c r="U56" s="11">
        <v>9494</v>
      </c>
      <c r="V56" s="16">
        <v>5992.57</v>
      </c>
      <c r="X56" s="10">
        <v>882</v>
      </c>
      <c r="Y56" s="11">
        <v>9083</v>
      </c>
      <c r="Z56" s="16">
        <v>5468.8200000000006</v>
      </c>
      <c r="AB56" s="10">
        <v>873</v>
      </c>
      <c r="AC56" s="11">
        <v>8956</v>
      </c>
      <c r="AD56" s="16">
        <v>5241.3999999999996</v>
      </c>
      <c r="AF56" s="10">
        <v>852</v>
      </c>
      <c r="AG56" s="11">
        <v>8804</v>
      </c>
      <c r="AH56" s="16">
        <v>5060.5300000000007</v>
      </c>
      <c r="AJ56" s="10">
        <v>842</v>
      </c>
      <c r="AK56" s="11">
        <v>8586</v>
      </c>
      <c r="AL56" s="16">
        <v>4926.6499999999996</v>
      </c>
      <c r="AN56" s="10">
        <v>807</v>
      </c>
      <c r="AO56" s="11">
        <v>8278</v>
      </c>
      <c r="AP56" s="16">
        <v>4752.3599999999997</v>
      </c>
      <c r="AR56" s="10">
        <v>802</v>
      </c>
      <c r="AS56" s="11">
        <v>8213</v>
      </c>
      <c r="AT56" s="16">
        <v>4779.68</v>
      </c>
      <c r="AU56" s="23"/>
      <c r="AV56" s="10">
        <v>839</v>
      </c>
      <c r="AW56" s="11">
        <v>7977</v>
      </c>
      <c r="AX56" s="16">
        <v>4665.8300000000008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1403</v>
      </c>
      <c r="E57" s="11">
        <v>11208</v>
      </c>
      <c r="F57" s="16">
        <v>7602.7233253000004</v>
      </c>
      <c r="H57" s="10">
        <v>1400</v>
      </c>
      <c r="I57" s="11">
        <v>10873</v>
      </c>
      <c r="J57" s="16">
        <v>7304.2066219999997</v>
      </c>
      <c r="L57" s="10">
        <v>1343</v>
      </c>
      <c r="M57" s="11">
        <v>10305</v>
      </c>
      <c r="N57" s="16">
        <v>7028.8929392999999</v>
      </c>
      <c r="O57" s="27"/>
      <c r="P57" s="10">
        <v>1345</v>
      </c>
      <c r="Q57" s="11">
        <v>10134</v>
      </c>
      <c r="R57" s="16">
        <v>6936.34</v>
      </c>
      <c r="S57" s="27"/>
      <c r="T57" s="10">
        <v>1348</v>
      </c>
      <c r="U57" s="11">
        <v>10054</v>
      </c>
      <c r="V57" s="16">
        <v>7067.1399999999994</v>
      </c>
      <c r="X57" s="10">
        <v>1319</v>
      </c>
      <c r="Y57" s="11">
        <v>9680</v>
      </c>
      <c r="Z57" s="16">
        <v>6684.93</v>
      </c>
      <c r="AB57" s="10">
        <v>1342</v>
      </c>
      <c r="AC57" s="11">
        <v>9557</v>
      </c>
      <c r="AD57" s="16">
        <v>6538.19</v>
      </c>
      <c r="AF57" s="10">
        <v>1352</v>
      </c>
      <c r="AG57" s="11">
        <v>9398</v>
      </c>
      <c r="AH57" s="16">
        <v>6361.31</v>
      </c>
      <c r="AJ57" s="10">
        <v>1325</v>
      </c>
      <c r="AK57" s="11">
        <v>9201</v>
      </c>
      <c r="AL57" s="16">
        <v>6247.4699999999993</v>
      </c>
      <c r="AN57" s="10">
        <v>1227</v>
      </c>
      <c r="AO57" s="11">
        <v>8865</v>
      </c>
      <c r="AP57" s="16">
        <v>6090.8300000000008</v>
      </c>
      <c r="AR57" s="10">
        <v>1173</v>
      </c>
      <c r="AS57" s="11">
        <v>8598</v>
      </c>
      <c r="AT57" s="16">
        <v>5866.32</v>
      </c>
      <c r="AU57" s="23"/>
      <c r="AV57" s="10">
        <v>1171</v>
      </c>
      <c r="AW57" s="11">
        <v>8477</v>
      </c>
      <c r="AX57" s="16">
        <v>5814.11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99</v>
      </c>
      <c r="E58" s="11">
        <v>4997</v>
      </c>
      <c r="F58" s="16">
        <v>3378.7559285000002</v>
      </c>
      <c r="H58" s="10">
        <v>100</v>
      </c>
      <c r="I58" s="11">
        <v>4898</v>
      </c>
      <c r="J58" s="16">
        <v>3289.1818429</v>
      </c>
      <c r="L58" s="10">
        <v>101</v>
      </c>
      <c r="M58" s="11">
        <v>4925</v>
      </c>
      <c r="N58" s="16">
        <v>3326.2794591000002</v>
      </c>
      <c r="O58" s="27"/>
      <c r="P58" s="10">
        <v>102</v>
      </c>
      <c r="Q58" s="11">
        <v>4814</v>
      </c>
      <c r="R58" s="16">
        <v>3268.07</v>
      </c>
      <c r="S58" s="27"/>
      <c r="T58" s="10">
        <v>104</v>
      </c>
      <c r="U58" s="11">
        <v>4640</v>
      </c>
      <c r="V58" s="16">
        <v>3222.02</v>
      </c>
      <c r="X58" s="10">
        <v>110</v>
      </c>
      <c r="Y58" s="11">
        <v>4623</v>
      </c>
      <c r="Z58" s="16">
        <v>3206.1</v>
      </c>
      <c r="AB58" s="10">
        <v>105</v>
      </c>
      <c r="AC58" s="11">
        <v>4465</v>
      </c>
      <c r="AD58" s="16">
        <v>3117.39</v>
      </c>
      <c r="AF58" s="10">
        <v>99</v>
      </c>
      <c r="AG58" s="11">
        <v>4358</v>
      </c>
      <c r="AH58" s="16">
        <v>3003.04</v>
      </c>
      <c r="AJ58" s="10">
        <v>96</v>
      </c>
      <c r="AK58" s="11">
        <v>4317</v>
      </c>
      <c r="AL58" s="16">
        <v>2953.92</v>
      </c>
      <c r="AN58" s="10">
        <v>98</v>
      </c>
      <c r="AO58" s="11">
        <v>4282</v>
      </c>
      <c r="AP58" s="16">
        <v>2926.03</v>
      </c>
      <c r="AR58" s="10">
        <v>96</v>
      </c>
      <c r="AS58" s="11">
        <v>4302</v>
      </c>
      <c r="AT58" s="16">
        <v>2900.46</v>
      </c>
      <c r="AU58" s="23"/>
      <c r="AV58" s="10">
        <v>99</v>
      </c>
      <c r="AW58" s="11">
        <v>4175</v>
      </c>
      <c r="AX58" s="16">
        <v>2795.65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292</v>
      </c>
      <c r="E59" s="11">
        <v>1828</v>
      </c>
      <c r="F59" s="16">
        <v>978.11359270000003</v>
      </c>
      <c r="H59" s="10">
        <v>287</v>
      </c>
      <c r="I59" s="11">
        <v>1795</v>
      </c>
      <c r="J59" s="16">
        <v>956.69471950000002</v>
      </c>
      <c r="L59" s="10">
        <v>284</v>
      </c>
      <c r="M59" s="11">
        <v>1767</v>
      </c>
      <c r="N59" s="16">
        <v>945.65072910000004</v>
      </c>
      <c r="O59" s="27"/>
      <c r="P59" s="10">
        <v>282</v>
      </c>
      <c r="Q59" s="11">
        <v>1792</v>
      </c>
      <c r="R59" s="16">
        <v>965.42999999999984</v>
      </c>
      <c r="S59" s="27"/>
      <c r="T59" s="10">
        <v>287</v>
      </c>
      <c r="U59" s="11">
        <v>1741</v>
      </c>
      <c r="V59" s="16">
        <v>946.38000000000011</v>
      </c>
      <c r="X59" s="10">
        <v>272</v>
      </c>
      <c r="Y59" s="11">
        <v>1679</v>
      </c>
      <c r="Z59" s="16">
        <v>926.43000000000006</v>
      </c>
      <c r="AB59" s="10">
        <v>268</v>
      </c>
      <c r="AC59" s="11">
        <v>1663</v>
      </c>
      <c r="AD59" s="16">
        <v>892.74</v>
      </c>
      <c r="AF59" s="10">
        <v>263</v>
      </c>
      <c r="AG59" s="11">
        <v>1578</v>
      </c>
      <c r="AH59" s="16">
        <v>850.09999999999991</v>
      </c>
      <c r="AJ59" s="10">
        <v>245</v>
      </c>
      <c r="AK59" s="11">
        <v>1558</v>
      </c>
      <c r="AL59" s="16">
        <v>856.35</v>
      </c>
      <c r="AN59" s="10">
        <v>250</v>
      </c>
      <c r="AO59" s="11">
        <v>1615</v>
      </c>
      <c r="AP59" s="16">
        <v>818.5</v>
      </c>
      <c r="AR59" s="10">
        <v>239</v>
      </c>
      <c r="AS59" s="11">
        <v>1452</v>
      </c>
      <c r="AT59" s="16">
        <v>719.50000000000011</v>
      </c>
      <c r="AU59" s="23"/>
      <c r="AV59" s="10">
        <v>233</v>
      </c>
      <c r="AW59" s="11">
        <v>1468</v>
      </c>
      <c r="AX59" s="16">
        <v>684.56000000000006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864</v>
      </c>
      <c r="E60" s="11">
        <v>2842</v>
      </c>
      <c r="F60" s="16">
        <v>1508.3153006</v>
      </c>
      <c r="H60" s="10">
        <v>835</v>
      </c>
      <c r="I60" s="11">
        <v>2551</v>
      </c>
      <c r="J60" s="16">
        <v>1436.1054183000001</v>
      </c>
      <c r="L60" s="10">
        <v>809</v>
      </c>
      <c r="M60" s="11">
        <v>2360</v>
      </c>
      <c r="N60" s="16">
        <v>1317.7899405999999</v>
      </c>
      <c r="O60" s="27"/>
      <c r="P60" s="10">
        <v>814</v>
      </c>
      <c r="Q60" s="11">
        <v>2439</v>
      </c>
      <c r="R60" s="16">
        <v>1269.46</v>
      </c>
      <c r="S60" s="27"/>
      <c r="T60" s="10">
        <v>792</v>
      </c>
      <c r="U60" s="11">
        <v>2314</v>
      </c>
      <c r="V60" s="16">
        <v>1268.72</v>
      </c>
      <c r="X60" s="10">
        <v>789</v>
      </c>
      <c r="Y60" s="11">
        <v>2314</v>
      </c>
      <c r="Z60" s="16">
        <v>1219.8499999999999</v>
      </c>
      <c r="AB60" s="10">
        <v>759</v>
      </c>
      <c r="AC60" s="11">
        <v>2256</v>
      </c>
      <c r="AD60" s="16">
        <v>1192.97</v>
      </c>
      <c r="AF60" s="10">
        <v>734</v>
      </c>
      <c r="AG60" s="11">
        <v>2060</v>
      </c>
      <c r="AH60" s="16">
        <v>1131.97</v>
      </c>
      <c r="AJ60" s="10">
        <v>762</v>
      </c>
      <c r="AK60" s="11">
        <v>2052</v>
      </c>
      <c r="AL60" s="16">
        <v>1111.2600000000002</v>
      </c>
      <c r="AN60" s="10">
        <v>689</v>
      </c>
      <c r="AO60" s="11">
        <v>1903</v>
      </c>
      <c r="AP60" s="16">
        <v>1029.28</v>
      </c>
      <c r="AR60" s="10">
        <v>667</v>
      </c>
      <c r="AS60" s="11">
        <v>1808</v>
      </c>
      <c r="AT60" s="16">
        <v>1000.94</v>
      </c>
      <c r="AU60" s="23"/>
      <c r="AV60" s="10">
        <v>634</v>
      </c>
      <c r="AW60" s="11">
        <v>1679</v>
      </c>
      <c r="AX60" s="16">
        <v>915.1099999999999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1515</v>
      </c>
      <c r="E61" s="17">
        <v>4387</v>
      </c>
      <c r="F61" s="16">
        <v>2689.8441151000002</v>
      </c>
      <c r="H61" s="10">
        <v>1473</v>
      </c>
      <c r="I61" s="17">
        <v>4232</v>
      </c>
      <c r="J61" s="16">
        <v>2559.4311554000001</v>
      </c>
      <c r="L61" s="10">
        <v>1439</v>
      </c>
      <c r="M61" s="17">
        <v>4005</v>
      </c>
      <c r="N61" s="16">
        <v>2448.1768133999999</v>
      </c>
      <c r="O61" s="27"/>
      <c r="P61" s="10">
        <v>1448</v>
      </c>
      <c r="Q61" s="17">
        <v>4174</v>
      </c>
      <c r="R61" s="16">
        <v>2539.4100000000003</v>
      </c>
      <c r="S61" s="27"/>
      <c r="T61" s="10">
        <v>1408</v>
      </c>
      <c r="U61" s="17">
        <v>4056</v>
      </c>
      <c r="V61" s="16">
        <v>2573.59</v>
      </c>
      <c r="X61" s="10">
        <v>1404</v>
      </c>
      <c r="Y61" s="17">
        <v>4017</v>
      </c>
      <c r="Z61" s="16">
        <v>2476.52</v>
      </c>
      <c r="AB61" s="10">
        <v>1429</v>
      </c>
      <c r="AC61" s="17">
        <v>3961</v>
      </c>
      <c r="AD61" s="16">
        <v>2468.6899999999996</v>
      </c>
      <c r="AF61" s="10">
        <v>1396</v>
      </c>
      <c r="AG61" s="17">
        <v>4015</v>
      </c>
      <c r="AH61" s="16">
        <v>2525.3000000000002</v>
      </c>
      <c r="AJ61" s="10">
        <v>1390</v>
      </c>
      <c r="AK61" s="17">
        <v>4067</v>
      </c>
      <c r="AL61" s="16">
        <v>2599.8800000000006</v>
      </c>
      <c r="AN61" s="10">
        <v>1322</v>
      </c>
      <c r="AO61" s="17">
        <v>3897</v>
      </c>
      <c r="AP61" s="16">
        <v>2491.35</v>
      </c>
      <c r="AR61" s="10">
        <v>1305</v>
      </c>
      <c r="AS61" s="17">
        <v>3865</v>
      </c>
      <c r="AT61" s="16">
        <v>2579.4</v>
      </c>
      <c r="AU61" s="23"/>
      <c r="AV61" s="10">
        <v>1323</v>
      </c>
      <c r="AW61" s="17">
        <v>3871</v>
      </c>
      <c r="AX61" s="16">
        <v>2540.8099999999995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15726</v>
      </c>
      <c r="E62" s="18">
        <v>103866</v>
      </c>
      <c r="F62" s="15">
        <v>76013.916623699988</v>
      </c>
      <c r="H62" s="14">
        <v>15527</v>
      </c>
      <c r="I62" s="18">
        <v>100116</v>
      </c>
      <c r="J62" s="15">
        <v>73471.483640200007</v>
      </c>
      <c r="L62" s="14">
        <v>15378</v>
      </c>
      <c r="M62" s="18">
        <v>96846</v>
      </c>
      <c r="N62" s="15">
        <v>71407.5327789</v>
      </c>
      <c r="O62" s="27"/>
      <c r="P62" s="14">
        <v>15450</v>
      </c>
      <c r="Q62" s="18">
        <v>98548</v>
      </c>
      <c r="R62" s="15">
        <v>72210.260000000009</v>
      </c>
      <c r="S62" s="27"/>
      <c r="T62" s="14">
        <v>15307</v>
      </c>
      <c r="U62" s="18">
        <v>96565</v>
      </c>
      <c r="V62" s="15">
        <v>71991.989999999991</v>
      </c>
      <c r="X62" s="14">
        <v>15301</v>
      </c>
      <c r="Y62" s="18">
        <v>95035</v>
      </c>
      <c r="Z62" s="15">
        <v>70215.88</v>
      </c>
      <c r="AB62" s="14">
        <v>15287</v>
      </c>
      <c r="AC62" s="18">
        <v>94312</v>
      </c>
      <c r="AD62" s="15">
        <v>69572.12000000001</v>
      </c>
      <c r="AF62" s="14">
        <v>15200</v>
      </c>
      <c r="AG62" s="18">
        <v>93310</v>
      </c>
      <c r="AH62" s="15">
        <v>68528.150000000009</v>
      </c>
      <c r="AJ62" s="14">
        <v>15184</v>
      </c>
      <c r="AK62" s="18">
        <v>94453</v>
      </c>
      <c r="AL62" s="15">
        <v>69546.849999999977</v>
      </c>
      <c r="AN62" s="14">
        <v>14705</v>
      </c>
      <c r="AO62" s="18">
        <v>93337</v>
      </c>
      <c r="AP62" s="15">
        <v>68817.460000000021</v>
      </c>
      <c r="AR62" s="14">
        <v>14616</v>
      </c>
      <c r="AS62" s="18">
        <v>91991</v>
      </c>
      <c r="AT62" s="15">
        <v>67784.549999999988</v>
      </c>
      <c r="AU62" s="23"/>
      <c r="AV62" s="14">
        <v>14522</v>
      </c>
      <c r="AW62" s="18">
        <v>90730</v>
      </c>
      <c r="AX62" s="15">
        <v>66714.969999999987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21042</v>
      </c>
      <c r="E63" s="21">
        <v>138904</v>
      </c>
      <c r="F63" s="22">
        <v>105949.37031579998</v>
      </c>
      <c r="H63" s="20">
        <v>20888</v>
      </c>
      <c r="I63" s="21">
        <v>134905</v>
      </c>
      <c r="J63" s="22">
        <v>103067.8299075</v>
      </c>
      <c r="L63" s="20">
        <v>20760</v>
      </c>
      <c r="M63" s="21">
        <v>131286</v>
      </c>
      <c r="N63" s="22">
        <v>100793.3528661</v>
      </c>
      <c r="O63" s="28"/>
      <c r="P63" s="20">
        <v>20879</v>
      </c>
      <c r="Q63" s="21">
        <v>132626</v>
      </c>
      <c r="R63" s="22">
        <v>101231.57</v>
      </c>
      <c r="S63" s="28"/>
      <c r="T63" s="20">
        <v>20779</v>
      </c>
      <c r="U63" s="21">
        <v>130739</v>
      </c>
      <c r="V63" s="22">
        <v>101172.35999999999</v>
      </c>
      <c r="X63" s="20">
        <v>20825</v>
      </c>
      <c r="Y63" s="21">
        <v>128912</v>
      </c>
      <c r="Z63" s="22">
        <v>98951.950000000012</v>
      </c>
      <c r="AB63" s="20">
        <v>20898</v>
      </c>
      <c r="AC63" s="21">
        <v>128094</v>
      </c>
      <c r="AD63" s="22">
        <v>98118.819999999992</v>
      </c>
      <c r="AF63" s="20">
        <v>20858</v>
      </c>
      <c r="AG63" s="21">
        <v>126865</v>
      </c>
      <c r="AH63" s="22">
        <v>97037.63</v>
      </c>
      <c r="AJ63" s="20">
        <v>20870</v>
      </c>
      <c r="AK63" s="21">
        <v>128500</v>
      </c>
      <c r="AL63" s="22">
        <v>98346.629999999976</v>
      </c>
      <c r="AN63" s="20">
        <v>20371</v>
      </c>
      <c r="AO63" s="21">
        <v>127487</v>
      </c>
      <c r="AP63" s="22">
        <v>97823.370000000024</v>
      </c>
      <c r="AR63" s="20">
        <v>20319</v>
      </c>
      <c r="AS63" s="21">
        <v>126173</v>
      </c>
      <c r="AT63" s="22">
        <v>96733.29</v>
      </c>
      <c r="AU63" s="23"/>
      <c r="AV63" s="20">
        <v>20294</v>
      </c>
      <c r="AW63" s="21">
        <v>124936</v>
      </c>
      <c r="AX63" s="22">
        <v>95530.999999999985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D10:F10"/>
    <mergeCell ref="H10:J10"/>
    <mergeCell ref="AV10:AX10"/>
    <mergeCell ref="AN10:AP10"/>
    <mergeCell ref="AJ10:AL10"/>
    <mergeCell ref="AR10:AT10"/>
    <mergeCell ref="AF10:AH10"/>
    <mergeCell ref="L10:N10"/>
    <mergeCell ref="P10:R10"/>
    <mergeCell ref="T10:V10"/>
    <mergeCell ref="X10:Z10"/>
    <mergeCell ref="AB10:AD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VLOOKUP("&lt;T10Titel&gt;",Uebersetzungen!$B$3:$E$331,Uebersetzungen!$B$2+1,FALSE)</f>
        <v>Wirtschaftsstruktur seit 2011: Region Prättigau/Davos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405</v>
      </c>
      <c r="E12" s="11">
        <v>1106</v>
      </c>
      <c r="F12" s="12">
        <v>679.06</v>
      </c>
      <c r="H12" s="10">
        <v>411</v>
      </c>
      <c r="I12" s="11">
        <v>1091</v>
      </c>
      <c r="J12" s="12">
        <v>671.73000000000013</v>
      </c>
      <c r="L12" s="10">
        <v>411</v>
      </c>
      <c r="M12" s="11">
        <v>1101</v>
      </c>
      <c r="N12" s="12">
        <v>674.3900000000001</v>
      </c>
      <c r="O12" s="27"/>
      <c r="P12" s="10">
        <v>419</v>
      </c>
      <c r="Q12" s="11">
        <v>1106</v>
      </c>
      <c r="R12" s="12">
        <v>686.20999999999981</v>
      </c>
      <c r="S12" s="27"/>
      <c r="T12" s="10">
        <v>421</v>
      </c>
      <c r="U12" s="11">
        <v>1097</v>
      </c>
      <c r="V12" s="12">
        <v>688.82999999999993</v>
      </c>
      <c r="X12" s="10">
        <v>436</v>
      </c>
      <c r="Y12" s="11">
        <v>1133</v>
      </c>
      <c r="Z12" s="12">
        <v>701.09999999999991</v>
      </c>
      <c r="AB12" s="10">
        <v>445</v>
      </c>
      <c r="AC12" s="11">
        <v>1142</v>
      </c>
      <c r="AD12" s="12">
        <v>698.14</v>
      </c>
      <c r="AF12" s="10">
        <v>456</v>
      </c>
      <c r="AG12" s="11">
        <v>1104</v>
      </c>
      <c r="AH12" s="12">
        <v>674.33</v>
      </c>
      <c r="AJ12" s="10">
        <v>465</v>
      </c>
      <c r="AK12" s="11">
        <v>1187</v>
      </c>
      <c r="AL12" s="12">
        <v>713.11</v>
      </c>
      <c r="AN12" s="10">
        <v>476</v>
      </c>
      <c r="AO12" s="11">
        <v>1257</v>
      </c>
      <c r="AP12" s="12">
        <v>740.49999999999989</v>
      </c>
      <c r="AR12" s="10">
        <v>492</v>
      </c>
      <c r="AS12" s="11">
        <v>1281</v>
      </c>
      <c r="AT12" s="12">
        <v>770.34</v>
      </c>
      <c r="AU12" s="23"/>
      <c r="AV12" s="10">
        <v>499</v>
      </c>
      <c r="AW12" s="11">
        <v>1294</v>
      </c>
      <c r="AX12" s="12">
        <v>775.99000000000012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405</v>
      </c>
      <c r="E13" s="18">
        <v>1106</v>
      </c>
      <c r="F13" s="15">
        <v>679.06</v>
      </c>
      <c r="H13" s="14">
        <v>411</v>
      </c>
      <c r="I13" s="18">
        <v>1091</v>
      </c>
      <c r="J13" s="15">
        <v>671.73000000000013</v>
      </c>
      <c r="L13" s="14">
        <v>411</v>
      </c>
      <c r="M13" s="18">
        <v>1101</v>
      </c>
      <c r="N13" s="15">
        <v>674.3900000000001</v>
      </c>
      <c r="O13" s="27"/>
      <c r="P13" s="14">
        <v>419</v>
      </c>
      <c r="Q13" s="18">
        <v>1106</v>
      </c>
      <c r="R13" s="15">
        <v>686.20999999999981</v>
      </c>
      <c r="S13" s="27"/>
      <c r="T13" s="14">
        <v>421</v>
      </c>
      <c r="U13" s="18">
        <v>1097</v>
      </c>
      <c r="V13" s="15">
        <v>688.82999999999993</v>
      </c>
      <c r="X13" s="14">
        <v>436</v>
      </c>
      <c r="Y13" s="18">
        <v>1133</v>
      </c>
      <c r="Z13" s="15">
        <v>701.09999999999991</v>
      </c>
      <c r="AB13" s="14">
        <v>445</v>
      </c>
      <c r="AC13" s="18">
        <v>1142</v>
      </c>
      <c r="AD13" s="15">
        <v>698.14</v>
      </c>
      <c r="AF13" s="14">
        <v>456</v>
      </c>
      <c r="AG13" s="18">
        <v>1104</v>
      </c>
      <c r="AH13" s="15">
        <v>674.33</v>
      </c>
      <c r="AJ13" s="14">
        <v>465</v>
      </c>
      <c r="AK13" s="18">
        <v>1187</v>
      </c>
      <c r="AL13" s="15">
        <v>713.11</v>
      </c>
      <c r="AN13" s="14">
        <v>476</v>
      </c>
      <c r="AO13" s="18">
        <v>1257</v>
      </c>
      <c r="AP13" s="15">
        <v>740.49999999999989</v>
      </c>
      <c r="AR13" s="14">
        <v>492</v>
      </c>
      <c r="AS13" s="18">
        <v>1281</v>
      </c>
      <c r="AT13" s="15">
        <v>770.34</v>
      </c>
      <c r="AU13" s="23"/>
      <c r="AV13" s="14">
        <v>499</v>
      </c>
      <c r="AW13" s="18">
        <v>1294</v>
      </c>
      <c r="AX13" s="15">
        <v>775.99000000000012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 t="s">
        <v>74</v>
      </c>
      <c r="Q14" s="11" t="s">
        <v>74</v>
      </c>
      <c r="R14" s="16" t="s">
        <v>74</v>
      </c>
      <c r="S14" s="27"/>
      <c r="T14" s="10" t="s">
        <v>74</v>
      </c>
      <c r="U14" s="11" t="s">
        <v>74</v>
      </c>
      <c r="V14" s="16" t="s">
        <v>74</v>
      </c>
      <c r="X14" s="10" t="s">
        <v>74</v>
      </c>
      <c r="Y14" s="11" t="s">
        <v>74</v>
      </c>
      <c r="Z14" s="16" t="s">
        <v>74</v>
      </c>
      <c r="AB14" s="10" t="s">
        <v>74</v>
      </c>
      <c r="AC14" s="11" t="s">
        <v>74</v>
      </c>
      <c r="AD14" s="16" t="s">
        <v>74</v>
      </c>
      <c r="AF14" s="10" t="s">
        <v>74</v>
      </c>
      <c r="AG14" s="11" t="s">
        <v>74</v>
      </c>
      <c r="AH14" s="16" t="s">
        <v>74</v>
      </c>
      <c r="AJ14" s="10" t="s">
        <v>74</v>
      </c>
      <c r="AK14" s="11" t="s">
        <v>74</v>
      </c>
      <c r="AL14" s="16" t="s">
        <v>74</v>
      </c>
      <c r="AN14" s="10" t="s">
        <v>74</v>
      </c>
      <c r="AO14" s="11" t="s">
        <v>74</v>
      </c>
      <c r="AP14" s="16" t="s">
        <v>74</v>
      </c>
      <c r="AR14" s="10" t="s">
        <v>74</v>
      </c>
      <c r="AS14" s="11" t="s">
        <v>74</v>
      </c>
      <c r="AT14" s="16" t="s">
        <v>74</v>
      </c>
      <c r="AU14" s="23"/>
      <c r="AV14" s="10" t="s">
        <v>74</v>
      </c>
      <c r="AW14" s="11" t="s">
        <v>74</v>
      </c>
      <c r="AX14" s="16" t="s">
        <v>74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33</v>
      </c>
      <c r="E15" s="11">
        <v>407</v>
      </c>
      <c r="F15" s="16">
        <v>362.58000000000004</v>
      </c>
      <c r="H15" s="10">
        <v>34</v>
      </c>
      <c r="I15" s="11">
        <v>394</v>
      </c>
      <c r="J15" s="16">
        <v>321.20999999999998</v>
      </c>
      <c r="L15" s="10">
        <v>34</v>
      </c>
      <c r="M15" s="11">
        <v>390</v>
      </c>
      <c r="N15" s="16">
        <v>334.43999999999994</v>
      </c>
      <c r="O15" s="27"/>
      <c r="P15" s="10">
        <v>29</v>
      </c>
      <c r="Q15" s="11">
        <v>382</v>
      </c>
      <c r="R15" s="16">
        <v>323.86999999999995</v>
      </c>
      <c r="S15" s="27"/>
      <c r="T15" s="10">
        <v>27</v>
      </c>
      <c r="U15" s="11">
        <v>375</v>
      </c>
      <c r="V15" s="16">
        <v>316.24</v>
      </c>
      <c r="X15" s="10">
        <v>26</v>
      </c>
      <c r="Y15" s="11">
        <v>389</v>
      </c>
      <c r="Z15" s="16">
        <v>320.27999999999997</v>
      </c>
      <c r="AB15" s="10">
        <v>24</v>
      </c>
      <c r="AC15" s="11">
        <v>380</v>
      </c>
      <c r="AD15" s="16">
        <v>324.75</v>
      </c>
      <c r="AF15" s="10">
        <v>27</v>
      </c>
      <c r="AG15" s="11">
        <v>418</v>
      </c>
      <c r="AH15" s="16">
        <v>356.24999999999994</v>
      </c>
      <c r="AJ15" s="10">
        <v>26</v>
      </c>
      <c r="AK15" s="11">
        <v>440</v>
      </c>
      <c r="AL15" s="16">
        <v>382.88</v>
      </c>
      <c r="AN15" s="10">
        <v>24</v>
      </c>
      <c r="AO15" s="11">
        <v>446</v>
      </c>
      <c r="AP15" s="16">
        <v>379.86000000000007</v>
      </c>
      <c r="AR15" s="10">
        <v>24</v>
      </c>
      <c r="AS15" s="11">
        <v>431</v>
      </c>
      <c r="AT15" s="16">
        <v>364</v>
      </c>
      <c r="AU15" s="23"/>
      <c r="AV15" s="10">
        <v>24</v>
      </c>
      <c r="AW15" s="11">
        <v>451</v>
      </c>
      <c r="AX15" s="16">
        <v>390.14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10</v>
      </c>
      <c r="E16" s="11">
        <v>17</v>
      </c>
      <c r="F16" s="16">
        <v>9.41</v>
      </c>
      <c r="H16" s="10">
        <v>10</v>
      </c>
      <c r="I16" s="11">
        <v>17</v>
      </c>
      <c r="J16" s="16">
        <v>10.16</v>
      </c>
      <c r="L16" s="10">
        <v>10</v>
      </c>
      <c r="M16" s="11">
        <v>17</v>
      </c>
      <c r="N16" s="16">
        <v>9.6100000000000012</v>
      </c>
      <c r="O16" s="27"/>
      <c r="P16" s="10">
        <v>11</v>
      </c>
      <c r="Q16" s="11">
        <v>18</v>
      </c>
      <c r="R16" s="16">
        <v>9.36</v>
      </c>
      <c r="S16" s="27"/>
      <c r="T16" s="10">
        <v>10</v>
      </c>
      <c r="U16" s="11">
        <v>16</v>
      </c>
      <c r="V16" s="16">
        <v>11.22</v>
      </c>
      <c r="X16" s="10">
        <v>7</v>
      </c>
      <c r="Y16" s="11">
        <v>12</v>
      </c>
      <c r="Z16" s="16">
        <v>7.2399999999999993</v>
      </c>
      <c r="AB16" s="10">
        <v>10</v>
      </c>
      <c r="AC16" s="11">
        <v>16</v>
      </c>
      <c r="AD16" s="16">
        <v>9.8199999999999985</v>
      </c>
      <c r="AF16" s="10">
        <v>10</v>
      </c>
      <c r="AG16" s="11">
        <v>16</v>
      </c>
      <c r="AH16" s="16">
        <v>10.5</v>
      </c>
      <c r="AJ16" s="10">
        <v>9</v>
      </c>
      <c r="AK16" s="11">
        <v>16</v>
      </c>
      <c r="AL16" s="16">
        <v>10.58</v>
      </c>
      <c r="AN16" s="10">
        <v>10</v>
      </c>
      <c r="AO16" s="11">
        <v>16</v>
      </c>
      <c r="AP16" s="16">
        <v>10.76</v>
      </c>
      <c r="AR16" s="10">
        <v>8</v>
      </c>
      <c r="AS16" s="11">
        <v>15</v>
      </c>
      <c r="AT16" s="16">
        <v>9.1199999999999992</v>
      </c>
      <c r="AU16" s="23"/>
      <c r="AV16" s="10">
        <v>6</v>
      </c>
      <c r="AW16" s="11">
        <v>13</v>
      </c>
      <c r="AX16" s="16">
        <v>8.39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61</v>
      </c>
      <c r="E17" s="11">
        <v>260</v>
      </c>
      <c r="F17" s="16">
        <v>226.83000000000004</v>
      </c>
      <c r="H17" s="10">
        <v>61</v>
      </c>
      <c r="I17" s="11">
        <v>264</v>
      </c>
      <c r="J17" s="16">
        <v>225.18999999999997</v>
      </c>
      <c r="L17" s="10">
        <v>62</v>
      </c>
      <c r="M17" s="11">
        <v>269</v>
      </c>
      <c r="N17" s="16">
        <v>232.43</v>
      </c>
      <c r="O17" s="27"/>
      <c r="P17" s="10">
        <v>69</v>
      </c>
      <c r="Q17" s="11">
        <v>257</v>
      </c>
      <c r="R17" s="16">
        <v>224.32999999999998</v>
      </c>
      <c r="S17" s="27"/>
      <c r="T17" s="10">
        <v>71</v>
      </c>
      <c r="U17" s="11">
        <v>269</v>
      </c>
      <c r="V17" s="16">
        <v>227.31000000000003</v>
      </c>
      <c r="X17" s="10">
        <v>73</v>
      </c>
      <c r="Y17" s="11">
        <v>262</v>
      </c>
      <c r="Z17" s="16">
        <v>221.23</v>
      </c>
      <c r="AB17" s="10">
        <v>75</v>
      </c>
      <c r="AC17" s="11">
        <v>290</v>
      </c>
      <c r="AD17" s="16">
        <v>238.94000000000003</v>
      </c>
      <c r="AF17" s="10">
        <v>75</v>
      </c>
      <c r="AG17" s="11">
        <v>276</v>
      </c>
      <c r="AH17" s="16">
        <v>236.48</v>
      </c>
      <c r="AJ17" s="10">
        <v>72</v>
      </c>
      <c r="AK17" s="11">
        <v>276</v>
      </c>
      <c r="AL17" s="16">
        <v>240.35</v>
      </c>
      <c r="AN17" s="10">
        <v>72</v>
      </c>
      <c r="AO17" s="11">
        <v>276</v>
      </c>
      <c r="AP17" s="16">
        <v>240.56000000000003</v>
      </c>
      <c r="AR17" s="10">
        <v>73</v>
      </c>
      <c r="AS17" s="11">
        <v>308</v>
      </c>
      <c r="AT17" s="16">
        <v>268.06</v>
      </c>
      <c r="AU17" s="23"/>
      <c r="AV17" s="10">
        <v>71</v>
      </c>
      <c r="AW17" s="11">
        <v>299</v>
      </c>
      <c r="AX17" s="16">
        <v>265.51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>
        <v>0</v>
      </c>
      <c r="Y18" s="11">
        <v>0</v>
      </c>
      <c r="Z18" s="16">
        <v>0</v>
      </c>
      <c r="AB18" s="10">
        <v>0</v>
      </c>
      <c r="AC18" s="11">
        <v>0</v>
      </c>
      <c r="AD18" s="16">
        <v>0</v>
      </c>
      <c r="AF18" s="10" t="s">
        <v>74</v>
      </c>
      <c r="AG18" s="11" t="s">
        <v>74</v>
      </c>
      <c r="AH18" s="16" t="s">
        <v>74</v>
      </c>
      <c r="AJ18" s="10">
        <v>0</v>
      </c>
      <c r="AK18" s="11">
        <v>0</v>
      </c>
      <c r="AL18" s="16">
        <v>0</v>
      </c>
      <c r="AN18" s="10">
        <v>0</v>
      </c>
      <c r="AO18" s="11">
        <v>0</v>
      </c>
      <c r="AP18" s="16">
        <v>0</v>
      </c>
      <c r="AR18" s="10" t="s">
        <v>74</v>
      </c>
      <c r="AS18" s="11" t="s">
        <v>74</v>
      </c>
      <c r="AT18" s="16" t="s">
        <v>74</v>
      </c>
      <c r="AU18" s="23"/>
      <c r="AV18" s="10">
        <v>0</v>
      </c>
      <c r="AW18" s="11">
        <v>0</v>
      </c>
      <c r="AX18" s="16">
        <v>0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 t="s">
        <v>74</v>
      </c>
      <c r="M19" s="11" t="s">
        <v>74</v>
      </c>
      <c r="N19" s="16" t="s">
        <v>74</v>
      </c>
      <c r="O19" s="27"/>
      <c r="P19" s="10" t="s">
        <v>74</v>
      </c>
      <c r="Q19" s="11" t="s">
        <v>74</v>
      </c>
      <c r="R19" s="16" t="s">
        <v>74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 t="s">
        <v>74</v>
      </c>
      <c r="AO19" s="11" t="s">
        <v>74</v>
      </c>
      <c r="AP19" s="16" t="s">
        <v>74</v>
      </c>
      <c r="AR19" s="10" t="s">
        <v>74</v>
      </c>
      <c r="AS19" s="11" t="s">
        <v>74</v>
      </c>
      <c r="AT19" s="16" t="s">
        <v>74</v>
      </c>
      <c r="AU19" s="23"/>
      <c r="AV19" s="10" t="s">
        <v>74</v>
      </c>
      <c r="AW19" s="11" t="s">
        <v>74</v>
      </c>
      <c r="AX19" s="16" t="s">
        <v>74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4</v>
      </c>
      <c r="E20" s="11">
        <v>43</v>
      </c>
      <c r="F20" s="16">
        <v>38.21</v>
      </c>
      <c r="H20" s="10">
        <v>4</v>
      </c>
      <c r="I20" s="11">
        <v>43</v>
      </c>
      <c r="J20" s="16">
        <v>38.090000000000003</v>
      </c>
      <c r="L20" s="10" t="s">
        <v>74</v>
      </c>
      <c r="M20" s="11" t="s">
        <v>74</v>
      </c>
      <c r="N20" s="16" t="s">
        <v>74</v>
      </c>
      <c r="O20" s="27"/>
      <c r="P20" s="10" t="s">
        <v>74</v>
      </c>
      <c r="Q20" s="11" t="s">
        <v>74</v>
      </c>
      <c r="R20" s="16" t="s">
        <v>74</v>
      </c>
      <c r="S20" s="27"/>
      <c r="T20" s="10" t="s">
        <v>74</v>
      </c>
      <c r="U20" s="11" t="s">
        <v>74</v>
      </c>
      <c r="V20" s="16" t="s">
        <v>74</v>
      </c>
      <c r="X20" s="10" t="s">
        <v>74</v>
      </c>
      <c r="Y20" s="11" t="s">
        <v>74</v>
      </c>
      <c r="Z20" s="16" t="s">
        <v>74</v>
      </c>
      <c r="AB20" s="10" t="s">
        <v>74</v>
      </c>
      <c r="AC20" s="11" t="s">
        <v>74</v>
      </c>
      <c r="AD20" s="16" t="s">
        <v>74</v>
      </c>
      <c r="AF20" s="10" t="s">
        <v>74</v>
      </c>
      <c r="AG20" s="11" t="s">
        <v>74</v>
      </c>
      <c r="AH20" s="16" t="s">
        <v>74</v>
      </c>
      <c r="AJ20" s="10" t="s">
        <v>74</v>
      </c>
      <c r="AK20" s="11" t="s">
        <v>74</v>
      </c>
      <c r="AL20" s="16" t="s">
        <v>74</v>
      </c>
      <c r="AN20" s="10" t="s">
        <v>74</v>
      </c>
      <c r="AO20" s="11" t="s">
        <v>74</v>
      </c>
      <c r="AP20" s="16" t="s">
        <v>74</v>
      </c>
      <c r="AR20" s="10" t="s">
        <v>74</v>
      </c>
      <c r="AS20" s="11" t="s">
        <v>74</v>
      </c>
      <c r="AT20" s="16" t="s">
        <v>74</v>
      </c>
      <c r="AU20" s="23"/>
      <c r="AV20" s="10" t="s">
        <v>74</v>
      </c>
      <c r="AW20" s="11" t="s">
        <v>74</v>
      </c>
      <c r="AX20" s="16" t="s">
        <v>74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22</v>
      </c>
      <c r="E21" s="11">
        <v>109</v>
      </c>
      <c r="F21" s="16">
        <v>91.200000000000017</v>
      </c>
      <c r="H21" s="10">
        <v>23</v>
      </c>
      <c r="I21" s="11">
        <v>115</v>
      </c>
      <c r="J21" s="16">
        <v>96.37</v>
      </c>
      <c r="L21" s="10">
        <v>23</v>
      </c>
      <c r="M21" s="11">
        <v>121</v>
      </c>
      <c r="N21" s="16">
        <v>101.41</v>
      </c>
      <c r="O21" s="27"/>
      <c r="P21" s="10">
        <v>26</v>
      </c>
      <c r="Q21" s="11">
        <v>143</v>
      </c>
      <c r="R21" s="16">
        <v>117.30000000000001</v>
      </c>
      <c r="S21" s="27"/>
      <c r="T21" s="10">
        <v>27</v>
      </c>
      <c r="U21" s="11">
        <v>143</v>
      </c>
      <c r="V21" s="16">
        <v>121.1</v>
      </c>
      <c r="X21" s="10">
        <v>26</v>
      </c>
      <c r="Y21" s="11">
        <v>143</v>
      </c>
      <c r="Z21" s="16">
        <v>123.95</v>
      </c>
      <c r="AB21" s="10">
        <v>27</v>
      </c>
      <c r="AC21" s="11">
        <v>134</v>
      </c>
      <c r="AD21" s="16">
        <v>114.99999999999999</v>
      </c>
      <c r="AF21" s="10">
        <v>27</v>
      </c>
      <c r="AG21" s="11">
        <v>126</v>
      </c>
      <c r="AH21" s="16">
        <v>107.81</v>
      </c>
      <c r="AJ21" s="10">
        <v>30</v>
      </c>
      <c r="AK21" s="11">
        <v>132</v>
      </c>
      <c r="AL21" s="16">
        <v>111.16</v>
      </c>
      <c r="AN21" s="10">
        <v>28</v>
      </c>
      <c r="AO21" s="11">
        <v>132</v>
      </c>
      <c r="AP21" s="16">
        <v>110.57</v>
      </c>
      <c r="AR21" s="10">
        <v>28</v>
      </c>
      <c r="AS21" s="11">
        <v>131</v>
      </c>
      <c r="AT21" s="16">
        <v>108.78</v>
      </c>
      <c r="AU21" s="23"/>
      <c r="AV21" s="10">
        <v>28</v>
      </c>
      <c r="AW21" s="11">
        <v>125</v>
      </c>
      <c r="AX21" s="16">
        <v>105.24999999999999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 t="s">
        <v>74</v>
      </c>
      <c r="E22" s="11" t="s">
        <v>74</v>
      </c>
      <c r="F22" s="16" t="s">
        <v>74</v>
      </c>
      <c r="H22" s="10" t="s">
        <v>74</v>
      </c>
      <c r="I22" s="11" t="s">
        <v>74</v>
      </c>
      <c r="J22" s="16" t="s">
        <v>74</v>
      </c>
      <c r="L22" s="10" t="s">
        <v>74</v>
      </c>
      <c r="M22" s="11" t="s">
        <v>74</v>
      </c>
      <c r="N22" s="16" t="s">
        <v>74</v>
      </c>
      <c r="O22" s="27"/>
      <c r="P22" s="10" t="s">
        <v>74</v>
      </c>
      <c r="Q22" s="11" t="s">
        <v>74</v>
      </c>
      <c r="R22" s="16" t="s">
        <v>74</v>
      </c>
      <c r="S22" s="27"/>
      <c r="T22" s="10" t="s">
        <v>74</v>
      </c>
      <c r="U22" s="11" t="s">
        <v>74</v>
      </c>
      <c r="V22" s="16" t="s">
        <v>74</v>
      </c>
      <c r="X22" s="10" t="s">
        <v>74</v>
      </c>
      <c r="Y22" s="11" t="s">
        <v>74</v>
      </c>
      <c r="Z22" s="16" t="s">
        <v>74</v>
      </c>
      <c r="AB22" s="10" t="s">
        <v>74</v>
      </c>
      <c r="AC22" s="11" t="s">
        <v>74</v>
      </c>
      <c r="AD22" s="16" t="s">
        <v>74</v>
      </c>
      <c r="AF22" s="10" t="s">
        <v>74</v>
      </c>
      <c r="AG22" s="11" t="s">
        <v>74</v>
      </c>
      <c r="AH22" s="16" t="s">
        <v>74</v>
      </c>
      <c r="AJ22" s="10" t="s">
        <v>74</v>
      </c>
      <c r="AK22" s="11" t="s">
        <v>74</v>
      </c>
      <c r="AL22" s="16" t="s">
        <v>74</v>
      </c>
      <c r="AN22" s="10" t="s">
        <v>74</v>
      </c>
      <c r="AO22" s="11" t="s">
        <v>74</v>
      </c>
      <c r="AP22" s="16" t="s">
        <v>74</v>
      </c>
      <c r="AR22" s="10" t="s">
        <v>74</v>
      </c>
      <c r="AS22" s="11" t="s">
        <v>74</v>
      </c>
      <c r="AT22" s="16" t="s">
        <v>74</v>
      </c>
      <c r="AU22" s="23"/>
      <c r="AV22" s="10" t="s">
        <v>74</v>
      </c>
      <c r="AW22" s="11" t="s">
        <v>74</v>
      </c>
      <c r="AX22" s="16" t="s">
        <v>74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 t="s">
        <v>74</v>
      </c>
      <c r="E23" s="11" t="s">
        <v>74</v>
      </c>
      <c r="F23" s="16" t="s">
        <v>74</v>
      </c>
      <c r="H23" s="10" t="s">
        <v>74</v>
      </c>
      <c r="I23" s="11" t="s">
        <v>74</v>
      </c>
      <c r="J23" s="16" t="s">
        <v>74</v>
      </c>
      <c r="L23" s="10" t="s">
        <v>74</v>
      </c>
      <c r="M23" s="11" t="s">
        <v>74</v>
      </c>
      <c r="N23" s="16" t="s">
        <v>74</v>
      </c>
      <c r="O23" s="27"/>
      <c r="P23" s="10" t="s">
        <v>74</v>
      </c>
      <c r="Q23" s="11" t="s">
        <v>74</v>
      </c>
      <c r="R23" s="16" t="s">
        <v>74</v>
      </c>
      <c r="S23" s="27"/>
      <c r="T23" s="10" t="s">
        <v>74</v>
      </c>
      <c r="U23" s="11" t="s">
        <v>74</v>
      </c>
      <c r="V23" s="16" t="s">
        <v>74</v>
      </c>
      <c r="X23" s="10" t="s">
        <v>74</v>
      </c>
      <c r="Y23" s="11" t="s">
        <v>74</v>
      </c>
      <c r="Z23" s="16" t="s">
        <v>74</v>
      </c>
      <c r="AB23" s="10" t="s">
        <v>74</v>
      </c>
      <c r="AC23" s="11" t="s">
        <v>74</v>
      </c>
      <c r="AD23" s="16" t="s">
        <v>74</v>
      </c>
      <c r="AF23" s="10" t="s">
        <v>74</v>
      </c>
      <c r="AG23" s="11" t="s">
        <v>74</v>
      </c>
      <c r="AH23" s="16" t="s">
        <v>74</v>
      </c>
      <c r="AJ23" s="10" t="s">
        <v>74</v>
      </c>
      <c r="AK23" s="11" t="s">
        <v>74</v>
      </c>
      <c r="AL23" s="16" t="s">
        <v>74</v>
      </c>
      <c r="AN23" s="10" t="s">
        <v>74</v>
      </c>
      <c r="AO23" s="11" t="s">
        <v>74</v>
      </c>
      <c r="AP23" s="16" t="s">
        <v>74</v>
      </c>
      <c r="AR23" s="10" t="s">
        <v>74</v>
      </c>
      <c r="AS23" s="11" t="s">
        <v>74</v>
      </c>
      <c r="AT23" s="16" t="s">
        <v>74</v>
      </c>
      <c r="AU23" s="23"/>
      <c r="AV23" s="10" t="s">
        <v>74</v>
      </c>
      <c r="AW23" s="11" t="s">
        <v>74</v>
      </c>
      <c r="AX23" s="16" t="s">
        <v>74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9</v>
      </c>
      <c r="E24" s="11">
        <v>965</v>
      </c>
      <c r="F24" s="16">
        <v>924.54</v>
      </c>
      <c r="H24" s="10">
        <v>9</v>
      </c>
      <c r="I24" s="11">
        <v>882</v>
      </c>
      <c r="J24" s="16">
        <v>845.68999999999994</v>
      </c>
      <c r="L24" s="10">
        <v>9</v>
      </c>
      <c r="M24" s="11">
        <v>828</v>
      </c>
      <c r="N24" s="16">
        <v>793.04</v>
      </c>
      <c r="O24" s="27"/>
      <c r="P24" s="10">
        <v>10</v>
      </c>
      <c r="Q24" s="11">
        <v>864</v>
      </c>
      <c r="R24" s="16">
        <v>827</v>
      </c>
      <c r="S24" s="27"/>
      <c r="T24" s="10">
        <v>9</v>
      </c>
      <c r="U24" s="11">
        <v>872</v>
      </c>
      <c r="V24" s="16">
        <v>829.72</v>
      </c>
      <c r="X24" s="10">
        <v>10</v>
      </c>
      <c r="Y24" s="11">
        <v>857</v>
      </c>
      <c r="Z24" s="16">
        <v>803.89</v>
      </c>
      <c r="AB24" s="10">
        <v>11</v>
      </c>
      <c r="AC24" s="11">
        <v>791</v>
      </c>
      <c r="AD24" s="16">
        <v>739.99000000000012</v>
      </c>
      <c r="AF24" s="10">
        <v>11</v>
      </c>
      <c r="AG24" s="11">
        <v>809</v>
      </c>
      <c r="AH24" s="16">
        <v>758.97</v>
      </c>
      <c r="AJ24" s="10">
        <v>11</v>
      </c>
      <c r="AK24" s="11">
        <v>816</v>
      </c>
      <c r="AL24" s="16">
        <v>754.8900000000001</v>
      </c>
      <c r="AN24" s="10">
        <v>11</v>
      </c>
      <c r="AO24" s="11">
        <v>763</v>
      </c>
      <c r="AP24" s="16">
        <v>716.38</v>
      </c>
      <c r="AR24" s="10">
        <v>11</v>
      </c>
      <c r="AS24" s="11">
        <v>774</v>
      </c>
      <c r="AT24" s="16">
        <v>729.08999999999992</v>
      </c>
      <c r="AU24" s="23"/>
      <c r="AV24" s="10">
        <v>11</v>
      </c>
      <c r="AW24" s="11">
        <v>791</v>
      </c>
      <c r="AX24" s="16">
        <v>744.36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 t="s">
        <v>74</v>
      </c>
      <c r="E25" s="11" t="s">
        <v>74</v>
      </c>
      <c r="F25" s="16" t="s">
        <v>74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30</v>
      </c>
      <c r="E26" s="11">
        <v>84</v>
      </c>
      <c r="F26" s="16">
        <v>69.06</v>
      </c>
      <c r="H26" s="10">
        <v>31</v>
      </c>
      <c r="I26" s="11">
        <v>77</v>
      </c>
      <c r="J26" s="16">
        <v>61.390000000000008</v>
      </c>
      <c r="L26" s="10">
        <v>29</v>
      </c>
      <c r="M26" s="11">
        <v>76</v>
      </c>
      <c r="N26" s="16">
        <v>63.01</v>
      </c>
      <c r="O26" s="27"/>
      <c r="P26" s="10">
        <v>28</v>
      </c>
      <c r="Q26" s="11">
        <v>72</v>
      </c>
      <c r="R26" s="16">
        <v>58.76</v>
      </c>
      <c r="S26" s="27"/>
      <c r="T26" s="10">
        <v>28</v>
      </c>
      <c r="U26" s="11">
        <v>74</v>
      </c>
      <c r="V26" s="16">
        <v>59.719999999999992</v>
      </c>
      <c r="X26" s="10">
        <v>31</v>
      </c>
      <c r="Y26" s="11">
        <v>90</v>
      </c>
      <c r="Z26" s="16">
        <v>76.599999999999994</v>
      </c>
      <c r="AB26" s="10">
        <v>32</v>
      </c>
      <c r="AC26" s="11">
        <v>86</v>
      </c>
      <c r="AD26" s="16">
        <v>72.28</v>
      </c>
      <c r="AF26" s="10">
        <v>31</v>
      </c>
      <c r="AG26" s="11">
        <v>86</v>
      </c>
      <c r="AH26" s="16">
        <v>73.69</v>
      </c>
      <c r="AJ26" s="10">
        <v>28</v>
      </c>
      <c r="AK26" s="11">
        <v>88</v>
      </c>
      <c r="AL26" s="16">
        <v>75.33</v>
      </c>
      <c r="AN26" s="10">
        <v>27</v>
      </c>
      <c r="AO26" s="11">
        <v>75</v>
      </c>
      <c r="AP26" s="16">
        <v>62.21</v>
      </c>
      <c r="AR26" s="10">
        <v>24</v>
      </c>
      <c r="AS26" s="11">
        <v>78</v>
      </c>
      <c r="AT26" s="16">
        <v>65.850000000000009</v>
      </c>
      <c r="AU26" s="23"/>
      <c r="AV26" s="10">
        <v>26</v>
      </c>
      <c r="AW26" s="11">
        <v>77</v>
      </c>
      <c r="AX26" s="16">
        <v>65.47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5</v>
      </c>
      <c r="E27" s="11">
        <v>111</v>
      </c>
      <c r="F27" s="16">
        <v>103.48</v>
      </c>
      <c r="H27" s="10">
        <v>5</v>
      </c>
      <c r="I27" s="11">
        <v>108</v>
      </c>
      <c r="J27" s="16">
        <v>98.71</v>
      </c>
      <c r="L27" s="10">
        <v>5</v>
      </c>
      <c r="M27" s="11">
        <v>111</v>
      </c>
      <c r="N27" s="16">
        <v>103.43</v>
      </c>
      <c r="O27" s="27"/>
      <c r="P27" s="10">
        <v>5</v>
      </c>
      <c r="Q27" s="11">
        <v>107</v>
      </c>
      <c r="R27" s="16">
        <v>101.43</v>
      </c>
      <c r="S27" s="27"/>
      <c r="T27" s="10">
        <v>4</v>
      </c>
      <c r="U27" s="11">
        <v>104</v>
      </c>
      <c r="V27" s="16">
        <v>97.76</v>
      </c>
      <c r="X27" s="10" t="s">
        <v>74</v>
      </c>
      <c r="Y27" s="11" t="s">
        <v>74</v>
      </c>
      <c r="Z27" s="16" t="s">
        <v>74</v>
      </c>
      <c r="AB27" s="10">
        <v>4</v>
      </c>
      <c r="AC27" s="11">
        <v>107</v>
      </c>
      <c r="AD27" s="16">
        <v>98.96</v>
      </c>
      <c r="AF27" s="10" t="s">
        <v>74</v>
      </c>
      <c r="AG27" s="11" t="s">
        <v>74</v>
      </c>
      <c r="AH27" s="16" t="s">
        <v>74</v>
      </c>
      <c r="AJ27" s="10">
        <v>4</v>
      </c>
      <c r="AK27" s="11">
        <v>123</v>
      </c>
      <c r="AL27" s="16">
        <v>109.87</v>
      </c>
      <c r="AN27" s="10">
        <v>5</v>
      </c>
      <c r="AO27" s="11">
        <v>140</v>
      </c>
      <c r="AP27" s="16">
        <v>123.55</v>
      </c>
      <c r="AR27" s="10">
        <v>5</v>
      </c>
      <c r="AS27" s="11">
        <v>151</v>
      </c>
      <c r="AT27" s="16">
        <v>138.91</v>
      </c>
      <c r="AU27" s="23"/>
      <c r="AV27" s="10">
        <v>4</v>
      </c>
      <c r="AW27" s="11">
        <v>140</v>
      </c>
      <c r="AX27" s="16">
        <v>127.89000000000001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12</v>
      </c>
      <c r="E28" s="11">
        <v>57</v>
      </c>
      <c r="F28" s="16">
        <v>49.800000000000004</v>
      </c>
      <c r="H28" s="10">
        <v>11</v>
      </c>
      <c r="I28" s="11">
        <v>54</v>
      </c>
      <c r="J28" s="16">
        <v>45.550000000000011</v>
      </c>
      <c r="L28" s="10">
        <v>10</v>
      </c>
      <c r="M28" s="11">
        <v>59</v>
      </c>
      <c r="N28" s="16">
        <v>49.46</v>
      </c>
      <c r="O28" s="27"/>
      <c r="P28" s="10">
        <v>11</v>
      </c>
      <c r="Q28" s="11">
        <v>62</v>
      </c>
      <c r="R28" s="16">
        <v>50.550000000000004</v>
      </c>
      <c r="S28" s="27"/>
      <c r="T28" s="10">
        <v>12</v>
      </c>
      <c r="U28" s="11">
        <v>64</v>
      </c>
      <c r="V28" s="16">
        <v>50.730000000000004</v>
      </c>
      <c r="X28" s="10">
        <v>13</v>
      </c>
      <c r="Y28" s="11">
        <v>61</v>
      </c>
      <c r="Z28" s="16">
        <v>45.279999999999994</v>
      </c>
      <c r="AB28" s="10">
        <v>12</v>
      </c>
      <c r="AC28" s="11">
        <v>60</v>
      </c>
      <c r="AD28" s="16">
        <v>44.51</v>
      </c>
      <c r="AF28" s="10">
        <v>12</v>
      </c>
      <c r="AG28" s="11">
        <v>61</v>
      </c>
      <c r="AH28" s="16">
        <v>46.29</v>
      </c>
      <c r="AJ28" s="10">
        <v>14</v>
      </c>
      <c r="AK28" s="11">
        <v>61</v>
      </c>
      <c r="AL28" s="16">
        <v>48.959999999999994</v>
      </c>
      <c r="AN28" s="10">
        <v>13</v>
      </c>
      <c r="AO28" s="11">
        <v>59</v>
      </c>
      <c r="AP28" s="16">
        <v>48.440000000000005</v>
      </c>
      <c r="AR28" s="10">
        <v>12</v>
      </c>
      <c r="AS28" s="11">
        <v>53</v>
      </c>
      <c r="AT28" s="16">
        <v>43.449999999999996</v>
      </c>
      <c r="AU28" s="23"/>
      <c r="AV28" s="10">
        <v>12</v>
      </c>
      <c r="AW28" s="11">
        <v>48</v>
      </c>
      <c r="AX28" s="16">
        <v>42.76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44</v>
      </c>
      <c r="E29" s="11">
        <v>446</v>
      </c>
      <c r="F29" s="16">
        <v>409.75000000000006</v>
      </c>
      <c r="H29" s="10">
        <v>46</v>
      </c>
      <c r="I29" s="11">
        <v>454</v>
      </c>
      <c r="J29" s="16">
        <v>415.36000000000007</v>
      </c>
      <c r="L29" s="10">
        <v>53</v>
      </c>
      <c r="M29" s="11">
        <v>477</v>
      </c>
      <c r="N29" s="16">
        <v>441.08000000000004</v>
      </c>
      <c r="O29" s="27"/>
      <c r="P29" s="10">
        <v>47</v>
      </c>
      <c r="Q29" s="11">
        <v>458</v>
      </c>
      <c r="R29" s="16">
        <v>428.35999999999996</v>
      </c>
      <c r="S29" s="27"/>
      <c r="T29" s="10">
        <v>52</v>
      </c>
      <c r="U29" s="11">
        <v>426</v>
      </c>
      <c r="V29" s="16">
        <v>395.35</v>
      </c>
      <c r="X29" s="10">
        <v>48</v>
      </c>
      <c r="Y29" s="11">
        <v>413</v>
      </c>
      <c r="Z29" s="16">
        <v>380.13999999999993</v>
      </c>
      <c r="AB29" s="10">
        <v>48</v>
      </c>
      <c r="AC29" s="11">
        <v>399</v>
      </c>
      <c r="AD29" s="16">
        <v>364.90999999999997</v>
      </c>
      <c r="AF29" s="10">
        <v>50</v>
      </c>
      <c r="AG29" s="11">
        <v>417</v>
      </c>
      <c r="AH29" s="16">
        <v>385.31000000000006</v>
      </c>
      <c r="AJ29" s="10">
        <v>49</v>
      </c>
      <c r="AK29" s="11">
        <v>441</v>
      </c>
      <c r="AL29" s="16">
        <v>400.60999999999996</v>
      </c>
      <c r="AN29" s="10">
        <v>46</v>
      </c>
      <c r="AO29" s="11">
        <v>418</v>
      </c>
      <c r="AP29" s="16">
        <v>387.81</v>
      </c>
      <c r="AR29" s="10">
        <v>44</v>
      </c>
      <c r="AS29" s="11">
        <v>412</v>
      </c>
      <c r="AT29" s="16">
        <v>376.85</v>
      </c>
      <c r="AU29" s="23"/>
      <c r="AV29" s="10">
        <v>45</v>
      </c>
      <c r="AW29" s="11">
        <v>430</v>
      </c>
      <c r="AX29" s="16">
        <v>396.03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167</v>
      </c>
      <c r="E30" s="17">
        <v>1048</v>
      </c>
      <c r="F30" s="16">
        <v>944.04</v>
      </c>
      <c r="H30" s="10">
        <v>172</v>
      </c>
      <c r="I30" s="17">
        <v>1061</v>
      </c>
      <c r="J30" s="16">
        <v>950.41</v>
      </c>
      <c r="L30" s="10">
        <v>171</v>
      </c>
      <c r="M30" s="17">
        <v>1026</v>
      </c>
      <c r="N30" s="16">
        <v>924.86</v>
      </c>
      <c r="O30" s="27"/>
      <c r="P30" s="10">
        <v>176</v>
      </c>
      <c r="Q30" s="17">
        <v>1070</v>
      </c>
      <c r="R30" s="16">
        <v>962.06</v>
      </c>
      <c r="S30" s="27"/>
      <c r="T30" s="10">
        <v>184</v>
      </c>
      <c r="U30" s="17">
        <v>1108</v>
      </c>
      <c r="V30" s="16">
        <v>999.20000000000016</v>
      </c>
      <c r="X30" s="10">
        <v>182</v>
      </c>
      <c r="Y30" s="17">
        <v>975</v>
      </c>
      <c r="Z30" s="16">
        <v>871.68000000000006</v>
      </c>
      <c r="AB30" s="10">
        <v>190</v>
      </c>
      <c r="AC30" s="17">
        <v>1013</v>
      </c>
      <c r="AD30" s="16">
        <v>900.25999999999988</v>
      </c>
      <c r="AF30" s="10">
        <v>188</v>
      </c>
      <c r="AG30" s="17">
        <v>1001</v>
      </c>
      <c r="AH30" s="16">
        <v>886.93999999999994</v>
      </c>
      <c r="AJ30" s="10">
        <v>188</v>
      </c>
      <c r="AK30" s="17">
        <v>1024</v>
      </c>
      <c r="AL30" s="16">
        <v>914.12999999999988</v>
      </c>
      <c r="AN30" s="10">
        <v>194</v>
      </c>
      <c r="AO30" s="17">
        <v>1074</v>
      </c>
      <c r="AP30" s="16">
        <v>964.5100000000001</v>
      </c>
      <c r="AR30" s="10">
        <v>190</v>
      </c>
      <c r="AS30" s="17">
        <v>1069</v>
      </c>
      <c r="AT30" s="16">
        <v>960.18000000000006</v>
      </c>
      <c r="AU30" s="23"/>
      <c r="AV30" s="10">
        <v>192</v>
      </c>
      <c r="AW30" s="17">
        <v>1030</v>
      </c>
      <c r="AX30" s="16">
        <v>924.6400000000001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404</v>
      </c>
      <c r="E31" s="18">
        <v>3575</v>
      </c>
      <c r="F31" s="15">
        <v>3251.61</v>
      </c>
      <c r="H31" s="14">
        <v>412</v>
      </c>
      <c r="I31" s="18">
        <v>3493</v>
      </c>
      <c r="J31" s="15">
        <v>3127.07</v>
      </c>
      <c r="L31" s="14">
        <v>417</v>
      </c>
      <c r="M31" s="18">
        <v>3445</v>
      </c>
      <c r="N31" s="15">
        <v>3114.07</v>
      </c>
      <c r="O31" s="27"/>
      <c r="P31" s="14">
        <v>421</v>
      </c>
      <c r="Q31" s="18">
        <v>3491</v>
      </c>
      <c r="R31" s="15">
        <v>3151.56</v>
      </c>
      <c r="S31" s="27"/>
      <c r="T31" s="14">
        <v>431</v>
      </c>
      <c r="U31" s="18">
        <v>3509</v>
      </c>
      <c r="V31" s="15">
        <v>3159.6000000000004</v>
      </c>
      <c r="X31" s="14">
        <v>426</v>
      </c>
      <c r="Y31" s="18">
        <v>3364</v>
      </c>
      <c r="Z31" s="15">
        <v>2998.8199999999997</v>
      </c>
      <c r="AB31" s="14">
        <v>440</v>
      </c>
      <c r="AC31" s="18">
        <v>3336</v>
      </c>
      <c r="AD31" s="15">
        <v>2960.6</v>
      </c>
      <c r="AF31" s="14">
        <v>441</v>
      </c>
      <c r="AG31" s="18">
        <v>3363</v>
      </c>
      <c r="AH31" s="15">
        <v>3000.5</v>
      </c>
      <c r="AJ31" s="14">
        <v>438</v>
      </c>
      <c r="AK31" s="18">
        <v>3487</v>
      </c>
      <c r="AL31" s="15">
        <v>3110.25</v>
      </c>
      <c r="AN31" s="14">
        <v>439</v>
      </c>
      <c r="AO31" s="18">
        <v>3475</v>
      </c>
      <c r="AP31" s="15">
        <v>3111.8500000000004</v>
      </c>
      <c r="AR31" s="14">
        <v>428</v>
      </c>
      <c r="AS31" s="18">
        <v>3498</v>
      </c>
      <c r="AT31" s="15">
        <v>3127.46</v>
      </c>
      <c r="AU31" s="23"/>
      <c r="AV31" s="14">
        <v>427</v>
      </c>
      <c r="AW31" s="18">
        <v>3477</v>
      </c>
      <c r="AX31" s="15">
        <v>3131.7800000000007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37</v>
      </c>
      <c r="E32" s="17">
        <v>157</v>
      </c>
      <c r="F32" s="16">
        <v>133.34000000000003</v>
      </c>
      <c r="H32" s="10">
        <v>39</v>
      </c>
      <c r="I32" s="17">
        <v>168</v>
      </c>
      <c r="J32" s="16">
        <v>141.55000000000001</v>
      </c>
      <c r="L32" s="10">
        <v>40</v>
      </c>
      <c r="M32" s="17">
        <v>159</v>
      </c>
      <c r="N32" s="16">
        <v>138.38</v>
      </c>
      <c r="O32" s="27"/>
      <c r="P32" s="10">
        <v>42</v>
      </c>
      <c r="Q32" s="17">
        <v>168</v>
      </c>
      <c r="R32" s="16">
        <v>144.58000000000001</v>
      </c>
      <c r="S32" s="27"/>
      <c r="T32" s="10">
        <v>40</v>
      </c>
      <c r="U32" s="17">
        <v>167</v>
      </c>
      <c r="V32" s="16">
        <v>142.1</v>
      </c>
      <c r="X32" s="10">
        <v>42</v>
      </c>
      <c r="Y32" s="17">
        <v>162</v>
      </c>
      <c r="Z32" s="16">
        <v>134.36999999999998</v>
      </c>
      <c r="AB32" s="10">
        <v>42</v>
      </c>
      <c r="AC32" s="17">
        <v>161</v>
      </c>
      <c r="AD32" s="16">
        <v>137.24</v>
      </c>
      <c r="AF32" s="10">
        <v>41</v>
      </c>
      <c r="AG32" s="17">
        <v>159</v>
      </c>
      <c r="AH32" s="16">
        <v>135.66999999999999</v>
      </c>
      <c r="AJ32" s="10">
        <v>45</v>
      </c>
      <c r="AK32" s="17">
        <v>171</v>
      </c>
      <c r="AL32" s="16">
        <v>144.95999999999998</v>
      </c>
      <c r="AN32" s="10">
        <v>42</v>
      </c>
      <c r="AO32" s="17">
        <v>171</v>
      </c>
      <c r="AP32" s="16">
        <v>146.66</v>
      </c>
      <c r="AR32" s="10">
        <v>43</v>
      </c>
      <c r="AS32" s="17">
        <v>174</v>
      </c>
      <c r="AT32" s="16">
        <v>146.52000000000001</v>
      </c>
      <c r="AU32" s="23"/>
      <c r="AV32" s="10">
        <v>41</v>
      </c>
      <c r="AW32" s="17">
        <v>163</v>
      </c>
      <c r="AX32" s="16">
        <v>140.27000000000001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33</v>
      </c>
      <c r="E33" s="11">
        <v>138</v>
      </c>
      <c r="F33" s="16">
        <v>111.33</v>
      </c>
      <c r="H33" s="10">
        <v>31</v>
      </c>
      <c r="I33" s="11">
        <v>139</v>
      </c>
      <c r="J33" s="16">
        <v>113.67999999999999</v>
      </c>
      <c r="L33" s="10">
        <v>35</v>
      </c>
      <c r="M33" s="11">
        <v>146</v>
      </c>
      <c r="N33" s="16">
        <v>120.44</v>
      </c>
      <c r="O33" s="27"/>
      <c r="P33" s="10">
        <v>39</v>
      </c>
      <c r="Q33" s="11">
        <v>161</v>
      </c>
      <c r="R33" s="16">
        <v>132.44</v>
      </c>
      <c r="S33" s="27"/>
      <c r="T33" s="10">
        <v>41</v>
      </c>
      <c r="U33" s="11">
        <v>168</v>
      </c>
      <c r="V33" s="16">
        <v>138.70999999999998</v>
      </c>
      <c r="X33" s="10">
        <v>42</v>
      </c>
      <c r="Y33" s="11">
        <v>174</v>
      </c>
      <c r="Z33" s="16">
        <v>141.95000000000002</v>
      </c>
      <c r="AB33" s="10">
        <v>42</v>
      </c>
      <c r="AC33" s="11">
        <v>166</v>
      </c>
      <c r="AD33" s="16">
        <v>140.94</v>
      </c>
      <c r="AF33" s="10">
        <v>40</v>
      </c>
      <c r="AG33" s="11">
        <v>138</v>
      </c>
      <c r="AH33" s="16">
        <v>110.89999999999999</v>
      </c>
      <c r="AJ33" s="10">
        <v>40</v>
      </c>
      <c r="AK33" s="11">
        <v>141</v>
      </c>
      <c r="AL33" s="16">
        <v>113.88999999999999</v>
      </c>
      <c r="AN33" s="10">
        <v>42</v>
      </c>
      <c r="AO33" s="11">
        <v>164</v>
      </c>
      <c r="AP33" s="16">
        <v>131.26999999999998</v>
      </c>
      <c r="AR33" s="10">
        <v>43</v>
      </c>
      <c r="AS33" s="11">
        <v>171</v>
      </c>
      <c r="AT33" s="16">
        <v>133.01000000000002</v>
      </c>
      <c r="AU33" s="23"/>
      <c r="AV33" s="10">
        <v>43</v>
      </c>
      <c r="AW33" s="11">
        <v>158</v>
      </c>
      <c r="AX33" s="16">
        <v>120.42999999999999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193</v>
      </c>
      <c r="E34" s="11">
        <v>977</v>
      </c>
      <c r="F34" s="16">
        <v>698.57000000000016</v>
      </c>
      <c r="H34" s="10">
        <v>196</v>
      </c>
      <c r="I34" s="11">
        <v>952</v>
      </c>
      <c r="J34" s="16">
        <v>689.84</v>
      </c>
      <c r="L34" s="10">
        <v>189</v>
      </c>
      <c r="M34" s="11">
        <v>971</v>
      </c>
      <c r="N34" s="16">
        <v>700.66999999999985</v>
      </c>
      <c r="O34" s="27"/>
      <c r="P34" s="10">
        <v>195</v>
      </c>
      <c r="Q34" s="11">
        <v>1004</v>
      </c>
      <c r="R34" s="16">
        <v>717.96</v>
      </c>
      <c r="S34" s="27"/>
      <c r="T34" s="10">
        <v>202</v>
      </c>
      <c r="U34" s="11">
        <v>990</v>
      </c>
      <c r="V34" s="16">
        <v>719.34999999999991</v>
      </c>
      <c r="X34" s="10">
        <v>213</v>
      </c>
      <c r="Y34" s="11">
        <v>994</v>
      </c>
      <c r="Z34" s="16">
        <v>732.16000000000008</v>
      </c>
      <c r="AB34" s="10">
        <v>230</v>
      </c>
      <c r="AC34" s="11">
        <v>1049</v>
      </c>
      <c r="AD34" s="16">
        <v>781.75</v>
      </c>
      <c r="AF34" s="10">
        <v>233</v>
      </c>
      <c r="AG34" s="11">
        <v>1088</v>
      </c>
      <c r="AH34" s="16">
        <v>796.88</v>
      </c>
      <c r="AJ34" s="10">
        <v>239</v>
      </c>
      <c r="AK34" s="11">
        <v>1128</v>
      </c>
      <c r="AL34" s="16">
        <v>833.65</v>
      </c>
      <c r="AN34" s="10">
        <v>239</v>
      </c>
      <c r="AO34" s="11">
        <v>1151</v>
      </c>
      <c r="AP34" s="16">
        <v>842.07</v>
      </c>
      <c r="AR34" s="10">
        <v>237</v>
      </c>
      <c r="AS34" s="11">
        <v>1103</v>
      </c>
      <c r="AT34" s="16">
        <v>805.04</v>
      </c>
      <c r="AU34" s="23"/>
      <c r="AV34" s="10">
        <v>230</v>
      </c>
      <c r="AW34" s="11">
        <v>1113</v>
      </c>
      <c r="AX34" s="16">
        <v>807.80999999999983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47</v>
      </c>
      <c r="E35" s="11">
        <v>881</v>
      </c>
      <c r="F35" s="16">
        <v>720.9899999999999</v>
      </c>
      <c r="H35" s="10">
        <v>46</v>
      </c>
      <c r="I35" s="11">
        <v>839</v>
      </c>
      <c r="J35" s="16">
        <v>694.68000000000006</v>
      </c>
      <c r="L35" s="10">
        <v>49</v>
      </c>
      <c r="M35" s="11">
        <v>767</v>
      </c>
      <c r="N35" s="16">
        <v>639.94999999999993</v>
      </c>
      <c r="O35" s="27"/>
      <c r="P35" s="10">
        <v>52</v>
      </c>
      <c r="Q35" s="11">
        <v>852</v>
      </c>
      <c r="R35" s="16">
        <v>689.78</v>
      </c>
      <c r="S35" s="27"/>
      <c r="T35" s="10">
        <v>52</v>
      </c>
      <c r="U35" s="11">
        <v>824</v>
      </c>
      <c r="V35" s="16">
        <v>682.29</v>
      </c>
      <c r="X35" s="10">
        <v>53</v>
      </c>
      <c r="Y35" s="11">
        <v>759</v>
      </c>
      <c r="Z35" s="16">
        <v>644.46</v>
      </c>
      <c r="AB35" s="10">
        <v>54</v>
      </c>
      <c r="AC35" s="11">
        <v>714</v>
      </c>
      <c r="AD35" s="16">
        <v>601.6400000000001</v>
      </c>
      <c r="AF35" s="10">
        <v>59</v>
      </c>
      <c r="AG35" s="11">
        <v>774</v>
      </c>
      <c r="AH35" s="16">
        <v>631.97000000000014</v>
      </c>
      <c r="AJ35" s="10">
        <v>63</v>
      </c>
      <c r="AK35" s="11">
        <v>827</v>
      </c>
      <c r="AL35" s="16">
        <v>691.43</v>
      </c>
      <c r="AN35" s="10">
        <v>60</v>
      </c>
      <c r="AO35" s="11">
        <v>855</v>
      </c>
      <c r="AP35" s="16">
        <v>681.40999999999985</v>
      </c>
      <c r="AR35" s="10">
        <v>61</v>
      </c>
      <c r="AS35" s="11">
        <v>845</v>
      </c>
      <c r="AT35" s="16">
        <v>683.68000000000006</v>
      </c>
      <c r="AU35" s="23"/>
      <c r="AV35" s="10">
        <v>58</v>
      </c>
      <c r="AW35" s="11">
        <v>806</v>
      </c>
      <c r="AX35" s="16">
        <v>657.43000000000006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8</v>
      </c>
      <c r="E37" s="11">
        <v>48</v>
      </c>
      <c r="F37" s="16">
        <v>35.26</v>
      </c>
      <c r="H37" s="10">
        <v>8</v>
      </c>
      <c r="I37" s="11">
        <v>47</v>
      </c>
      <c r="J37" s="16">
        <v>34.129999999999995</v>
      </c>
      <c r="L37" s="10">
        <v>8</v>
      </c>
      <c r="M37" s="11">
        <v>50</v>
      </c>
      <c r="N37" s="16">
        <v>36.880000000000003</v>
      </c>
      <c r="O37" s="27"/>
      <c r="P37" s="10">
        <v>8</v>
      </c>
      <c r="Q37" s="11">
        <v>56</v>
      </c>
      <c r="R37" s="16">
        <v>42.919999999999995</v>
      </c>
      <c r="S37" s="27"/>
      <c r="T37" s="10">
        <v>8</v>
      </c>
      <c r="U37" s="11">
        <v>56</v>
      </c>
      <c r="V37" s="16">
        <v>41.67</v>
      </c>
      <c r="X37" s="10">
        <v>5</v>
      </c>
      <c r="Y37" s="11">
        <v>55</v>
      </c>
      <c r="Z37" s="16">
        <v>42.160000000000004</v>
      </c>
      <c r="AB37" s="10">
        <v>6</v>
      </c>
      <c r="AC37" s="11">
        <v>56</v>
      </c>
      <c r="AD37" s="16">
        <v>43.47</v>
      </c>
      <c r="AF37" s="10">
        <v>6</v>
      </c>
      <c r="AG37" s="11">
        <v>61</v>
      </c>
      <c r="AH37" s="16">
        <v>48.38</v>
      </c>
      <c r="AJ37" s="10">
        <v>6</v>
      </c>
      <c r="AK37" s="11">
        <v>60</v>
      </c>
      <c r="AL37" s="16">
        <v>47.29</v>
      </c>
      <c r="AN37" s="10">
        <v>6</v>
      </c>
      <c r="AO37" s="11">
        <v>67</v>
      </c>
      <c r="AP37" s="16">
        <v>54.81</v>
      </c>
      <c r="AR37" s="10">
        <v>6</v>
      </c>
      <c r="AS37" s="11">
        <v>66</v>
      </c>
      <c r="AT37" s="16">
        <v>54.28</v>
      </c>
      <c r="AU37" s="23"/>
      <c r="AV37" s="10">
        <v>6</v>
      </c>
      <c r="AW37" s="11">
        <v>67</v>
      </c>
      <c r="AX37" s="16">
        <v>55.24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7</v>
      </c>
      <c r="E38" s="11">
        <v>61</v>
      </c>
      <c r="F38" s="16">
        <v>51.71</v>
      </c>
      <c r="H38" s="10">
        <v>7</v>
      </c>
      <c r="I38" s="11">
        <v>61</v>
      </c>
      <c r="J38" s="16">
        <v>50.66</v>
      </c>
      <c r="L38" s="10">
        <v>7</v>
      </c>
      <c r="M38" s="11">
        <v>61</v>
      </c>
      <c r="N38" s="16">
        <v>52.010000000000005</v>
      </c>
      <c r="O38" s="27"/>
      <c r="P38" s="10">
        <v>9</v>
      </c>
      <c r="Q38" s="11">
        <v>66</v>
      </c>
      <c r="R38" s="16">
        <v>57.63</v>
      </c>
      <c r="S38" s="27"/>
      <c r="T38" s="10">
        <v>11</v>
      </c>
      <c r="U38" s="11">
        <v>73</v>
      </c>
      <c r="V38" s="16">
        <v>62.769999999999996</v>
      </c>
      <c r="X38" s="10">
        <v>10</v>
      </c>
      <c r="Y38" s="11">
        <v>72</v>
      </c>
      <c r="Z38" s="16">
        <v>61.59</v>
      </c>
      <c r="AB38" s="10">
        <v>10</v>
      </c>
      <c r="AC38" s="11">
        <v>79</v>
      </c>
      <c r="AD38" s="16">
        <v>61.92</v>
      </c>
      <c r="AF38" s="10">
        <v>13</v>
      </c>
      <c r="AG38" s="11">
        <v>90</v>
      </c>
      <c r="AH38" s="16">
        <v>72.81</v>
      </c>
      <c r="AJ38" s="10">
        <v>13</v>
      </c>
      <c r="AK38" s="11">
        <v>95</v>
      </c>
      <c r="AL38" s="16">
        <v>75.3</v>
      </c>
      <c r="AN38" s="10">
        <v>14</v>
      </c>
      <c r="AO38" s="11">
        <v>101</v>
      </c>
      <c r="AP38" s="16">
        <v>78.350000000000009</v>
      </c>
      <c r="AR38" s="10">
        <v>15</v>
      </c>
      <c r="AS38" s="11">
        <v>109</v>
      </c>
      <c r="AT38" s="16">
        <v>82.259999999999991</v>
      </c>
      <c r="AU38" s="23"/>
      <c r="AV38" s="10">
        <v>15</v>
      </c>
      <c r="AW38" s="11">
        <v>109</v>
      </c>
      <c r="AX38" s="16">
        <v>82.28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107</v>
      </c>
      <c r="E39" s="11">
        <v>2155</v>
      </c>
      <c r="F39" s="16">
        <v>1865.6999999999998</v>
      </c>
      <c r="H39" s="10">
        <v>107</v>
      </c>
      <c r="I39" s="11">
        <v>1951</v>
      </c>
      <c r="J39" s="16">
        <v>1671.1599999999999</v>
      </c>
      <c r="L39" s="10">
        <v>119</v>
      </c>
      <c r="M39" s="11">
        <v>1745</v>
      </c>
      <c r="N39" s="16">
        <v>1496.4499999999998</v>
      </c>
      <c r="O39" s="27"/>
      <c r="P39" s="10">
        <v>120</v>
      </c>
      <c r="Q39" s="11">
        <v>2079</v>
      </c>
      <c r="R39" s="16">
        <v>1754.98</v>
      </c>
      <c r="S39" s="27"/>
      <c r="T39" s="10">
        <v>126</v>
      </c>
      <c r="U39" s="11">
        <v>2132</v>
      </c>
      <c r="V39" s="16">
        <v>1790.9600000000003</v>
      </c>
      <c r="X39" s="10">
        <v>128</v>
      </c>
      <c r="Y39" s="11">
        <v>2129</v>
      </c>
      <c r="Z39" s="16">
        <v>1790.21</v>
      </c>
      <c r="AB39" s="10">
        <v>122</v>
      </c>
      <c r="AC39" s="11">
        <v>2265</v>
      </c>
      <c r="AD39" s="16">
        <v>1916.4300000000003</v>
      </c>
      <c r="AF39" s="10">
        <v>128</v>
      </c>
      <c r="AG39" s="11">
        <v>2208</v>
      </c>
      <c r="AH39" s="16">
        <v>1838.4399999999998</v>
      </c>
      <c r="AJ39" s="10">
        <v>126</v>
      </c>
      <c r="AK39" s="11">
        <v>2151</v>
      </c>
      <c r="AL39" s="16">
        <v>1810.7799999999997</v>
      </c>
      <c r="AN39" s="10">
        <v>131</v>
      </c>
      <c r="AO39" s="11">
        <v>2225</v>
      </c>
      <c r="AP39" s="16">
        <v>1899.1599999999999</v>
      </c>
      <c r="AR39" s="10">
        <v>148</v>
      </c>
      <c r="AS39" s="11">
        <v>1938</v>
      </c>
      <c r="AT39" s="16">
        <v>1655.8300000000002</v>
      </c>
      <c r="AU39" s="23"/>
      <c r="AV39" s="10">
        <v>149</v>
      </c>
      <c r="AW39" s="11">
        <v>1877</v>
      </c>
      <c r="AX39" s="16">
        <v>1556.3699999999997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141</v>
      </c>
      <c r="E40" s="11">
        <v>1116</v>
      </c>
      <c r="F40" s="16">
        <v>924.3599999999999</v>
      </c>
      <c r="H40" s="10">
        <v>138</v>
      </c>
      <c r="I40" s="11">
        <v>1001</v>
      </c>
      <c r="J40" s="16">
        <v>820.43000000000006</v>
      </c>
      <c r="L40" s="10">
        <v>136</v>
      </c>
      <c r="M40" s="11">
        <v>927</v>
      </c>
      <c r="N40" s="16">
        <v>757.34</v>
      </c>
      <c r="O40" s="27"/>
      <c r="P40" s="10">
        <v>145</v>
      </c>
      <c r="Q40" s="11">
        <v>1123</v>
      </c>
      <c r="R40" s="16">
        <v>875.41000000000008</v>
      </c>
      <c r="S40" s="27"/>
      <c r="T40" s="10">
        <v>148</v>
      </c>
      <c r="U40" s="11">
        <v>1081</v>
      </c>
      <c r="V40" s="16">
        <v>875.01</v>
      </c>
      <c r="X40" s="10">
        <v>144</v>
      </c>
      <c r="Y40" s="11">
        <v>1068</v>
      </c>
      <c r="Z40" s="16">
        <v>864.93999999999994</v>
      </c>
      <c r="AB40" s="10">
        <v>142</v>
      </c>
      <c r="AC40" s="11">
        <v>912</v>
      </c>
      <c r="AD40" s="16">
        <v>762.24999999999989</v>
      </c>
      <c r="AF40" s="10">
        <v>140</v>
      </c>
      <c r="AG40" s="11">
        <v>1022</v>
      </c>
      <c r="AH40" s="16">
        <v>822.30000000000007</v>
      </c>
      <c r="AJ40" s="10">
        <v>133</v>
      </c>
      <c r="AK40" s="11">
        <v>1023</v>
      </c>
      <c r="AL40" s="16">
        <v>816.21</v>
      </c>
      <c r="AN40" s="10">
        <v>138</v>
      </c>
      <c r="AO40" s="11">
        <v>967</v>
      </c>
      <c r="AP40" s="16">
        <v>773.52999999999986</v>
      </c>
      <c r="AR40" s="10">
        <v>149</v>
      </c>
      <c r="AS40" s="11">
        <v>1005</v>
      </c>
      <c r="AT40" s="16">
        <v>788.72</v>
      </c>
      <c r="AU40" s="23"/>
      <c r="AV40" s="10">
        <v>152</v>
      </c>
      <c r="AW40" s="11">
        <v>1015</v>
      </c>
      <c r="AX40" s="16">
        <v>787.9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13</v>
      </c>
      <c r="E41" s="11">
        <v>25</v>
      </c>
      <c r="F41" s="16">
        <v>15.14</v>
      </c>
      <c r="H41" s="10">
        <v>12</v>
      </c>
      <c r="I41" s="11">
        <v>22</v>
      </c>
      <c r="J41" s="16">
        <v>14.930000000000001</v>
      </c>
      <c r="L41" s="10">
        <v>12</v>
      </c>
      <c r="M41" s="11">
        <v>22</v>
      </c>
      <c r="N41" s="16">
        <v>14.67</v>
      </c>
      <c r="O41" s="27"/>
      <c r="P41" s="10">
        <v>12</v>
      </c>
      <c r="Q41" s="11">
        <v>27</v>
      </c>
      <c r="R41" s="16">
        <v>18.7</v>
      </c>
      <c r="S41" s="27"/>
      <c r="T41" s="10">
        <v>9</v>
      </c>
      <c r="U41" s="11">
        <v>17</v>
      </c>
      <c r="V41" s="16">
        <v>13.110000000000001</v>
      </c>
      <c r="X41" s="10">
        <v>9</v>
      </c>
      <c r="Y41" s="11">
        <v>23</v>
      </c>
      <c r="Z41" s="16">
        <v>15.04</v>
      </c>
      <c r="AB41" s="10">
        <v>10</v>
      </c>
      <c r="AC41" s="11">
        <v>23</v>
      </c>
      <c r="AD41" s="16">
        <v>14.969999999999999</v>
      </c>
      <c r="AF41" s="10">
        <v>11</v>
      </c>
      <c r="AG41" s="11">
        <v>24</v>
      </c>
      <c r="AH41" s="16">
        <v>15.02</v>
      </c>
      <c r="AJ41" s="10">
        <v>12</v>
      </c>
      <c r="AK41" s="11">
        <v>25</v>
      </c>
      <c r="AL41" s="16">
        <v>15.780000000000001</v>
      </c>
      <c r="AN41" s="10">
        <v>12</v>
      </c>
      <c r="AO41" s="11">
        <v>28</v>
      </c>
      <c r="AP41" s="16">
        <v>18.89</v>
      </c>
      <c r="AR41" s="10">
        <v>11</v>
      </c>
      <c r="AS41" s="11">
        <v>33</v>
      </c>
      <c r="AT41" s="16">
        <v>21.8</v>
      </c>
      <c r="AU41" s="23"/>
      <c r="AV41" s="10">
        <v>9</v>
      </c>
      <c r="AW41" s="11">
        <v>31</v>
      </c>
      <c r="AX41" s="16">
        <v>21.15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 t="s">
        <v>74</v>
      </c>
      <c r="M42" s="11" t="s">
        <v>74</v>
      </c>
      <c r="N42" s="16" t="s">
        <v>74</v>
      </c>
      <c r="O42" s="27"/>
      <c r="P42" s="10" t="s">
        <v>74</v>
      </c>
      <c r="Q42" s="11" t="s">
        <v>74</v>
      </c>
      <c r="R42" s="16" t="s">
        <v>74</v>
      </c>
      <c r="S42" s="27"/>
      <c r="T42" s="10" t="s">
        <v>74</v>
      </c>
      <c r="U42" s="11" t="s">
        <v>74</v>
      </c>
      <c r="V42" s="16" t="s">
        <v>74</v>
      </c>
      <c r="X42" s="10" t="s">
        <v>74</v>
      </c>
      <c r="Y42" s="11" t="s">
        <v>74</v>
      </c>
      <c r="Z42" s="16" t="s">
        <v>74</v>
      </c>
      <c r="AB42" s="10" t="s">
        <v>74</v>
      </c>
      <c r="AC42" s="11" t="s">
        <v>74</v>
      </c>
      <c r="AD42" s="16" t="s">
        <v>74</v>
      </c>
      <c r="AF42" s="10" t="s">
        <v>74</v>
      </c>
      <c r="AG42" s="11" t="s">
        <v>74</v>
      </c>
      <c r="AH42" s="16" t="s">
        <v>74</v>
      </c>
      <c r="AJ42" s="10" t="s">
        <v>74</v>
      </c>
      <c r="AK42" s="11" t="s">
        <v>74</v>
      </c>
      <c r="AL42" s="16" t="s">
        <v>74</v>
      </c>
      <c r="AN42" s="10" t="s">
        <v>74</v>
      </c>
      <c r="AO42" s="11" t="s">
        <v>74</v>
      </c>
      <c r="AP42" s="16" t="s">
        <v>74</v>
      </c>
      <c r="AR42" s="10" t="s">
        <v>74</v>
      </c>
      <c r="AS42" s="11" t="s">
        <v>74</v>
      </c>
      <c r="AT42" s="16" t="s">
        <v>74</v>
      </c>
      <c r="AU42" s="23"/>
      <c r="AV42" s="10" t="s">
        <v>74</v>
      </c>
      <c r="AW42" s="11" t="s">
        <v>74</v>
      </c>
      <c r="AX42" s="16" t="s">
        <v>74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27</v>
      </c>
      <c r="E43" s="11">
        <v>71</v>
      </c>
      <c r="F43" s="16">
        <v>55.069999999999993</v>
      </c>
      <c r="H43" s="10">
        <v>24</v>
      </c>
      <c r="I43" s="11">
        <v>70</v>
      </c>
      <c r="J43" s="16">
        <v>56.56</v>
      </c>
      <c r="L43" s="10">
        <v>26</v>
      </c>
      <c r="M43" s="11">
        <v>69</v>
      </c>
      <c r="N43" s="16">
        <v>55.68</v>
      </c>
      <c r="O43" s="27"/>
      <c r="P43" s="10">
        <v>27</v>
      </c>
      <c r="Q43" s="11">
        <v>90</v>
      </c>
      <c r="R43" s="16">
        <v>68.960000000000008</v>
      </c>
      <c r="S43" s="27"/>
      <c r="T43" s="10">
        <v>27</v>
      </c>
      <c r="U43" s="11">
        <v>110</v>
      </c>
      <c r="V43" s="16">
        <v>91.77</v>
      </c>
      <c r="X43" s="10">
        <v>24</v>
      </c>
      <c r="Y43" s="11">
        <v>84</v>
      </c>
      <c r="Z43" s="16">
        <v>72.59</v>
      </c>
      <c r="AB43" s="10">
        <v>24</v>
      </c>
      <c r="AC43" s="11">
        <v>80</v>
      </c>
      <c r="AD43" s="16">
        <v>67.69</v>
      </c>
      <c r="AF43" s="10">
        <v>26</v>
      </c>
      <c r="AG43" s="11">
        <v>87</v>
      </c>
      <c r="AH43" s="16">
        <v>72.849999999999994</v>
      </c>
      <c r="AJ43" s="10">
        <v>26</v>
      </c>
      <c r="AK43" s="11">
        <v>88</v>
      </c>
      <c r="AL43" s="16">
        <v>69.349999999999994</v>
      </c>
      <c r="AN43" s="10">
        <v>24</v>
      </c>
      <c r="AO43" s="11">
        <v>79</v>
      </c>
      <c r="AP43" s="16">
        <v>63.59</v>
      </c>
      <c r="AR43" s="10">
        <v>27</v>
      </c>
      <c r="AS43" s="11">
        <v>74</v>
      </c>
      <c r="AT43" s="16">
        <v>60.35</v>
      </c>
      <c r="AU43" s="23"/>
      <c r="AV43" s="10">
        <v>28</v>
      </c>
      <c r="AW43" s="11">
        <v>69</v>
      </c>
      <c r="AX43" s="16">
        <v>54.99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13</v>
      </c>
      <c r="E44" s="11">
        <v>108</v>
      </c>
      <c r="F44" s="16">
        <v>83.97</v>
      </c>
      <c r="H44" s="10">
        <v>13</v>
      </c>
      <c r="I44" s="11">
        <v>108</v>
      </c>
      <c r="J44" s="16">
        <v>87.81</v>
      </c>
      <c r="L44" s="10">
        <v>15</v>
      </c>
      <c r="M44" s="11">
        <v>116</v>
      </c>
      <c r="N44" s="16">
        <v>93.999999999999986</v>
      </c>
      <c r="O44" s="27"/>
      <c r="P44" s="10">
        <v>16</v>
      </c>
      <c r="Q44" s="11">
        <v>115</v>
      </c>
      <c r="R44" s="16">
        <v>92.01</v>
      </c>
      <c r="S44" s="27"/>
      <c r="T44" s="10">
        <v>16</v>
      </c>
      <c r="U44" s="11">
        <v>123</v>
      </c>
      <c r="V44" s="16">
        <v>99.53</v>
      </c>
      <c r="X44" s="10">
        <v>18</v>
      </c>
      <c r="Y44" s="11">
        <v>127</v>
      </c>
      <c r="Z44" s="16">
        <v>101.33000000000001</v>
      </c>
      <c r="AB44" s="10">
        <v>23</v>
      </c>
      <c r="AC44" s="11">
        <v>139</v>
      </c>
      <c r="AD44" s="16">
        <v>115.11999999999999</v>
      </c>
      <c r="AF44" s="10">
        <v>23</v>
      </c>
      <c r="AG44" s="11">
        <v>143</v>
      </c>
      <c r="AH44" s="16">
        <v>116.19999999999999</v>
      </c>
      <c r="AJ44" s="10">
        <v>27</v>
      </c>
      <c r="AK44" s="11">
        <v>155</v>
      </c>
      <c r="AL44" s="16">
        <v>123.74000000000001</v>
      </c>
      <c r="AN44" s="10">
        <v>27</v>
      </c>
      <c r="AO44" s="11">
        <v>151</v>
      </c>
      <c r="AP44" s="16">
        <v>119.04</v>
      </c>
      <c r="AR44" s="10">
        <v>37</v>
      </c>
      <c r="AS44" s="11">
        <v>176</v>
      </c>
      <c r="AT44" s="16">
        <v>128.86000000000001</v>
      </c>
      <c r="AU44" s="23"/>
      <c r="AV44" s="10">
        <v>37</v>
      </c>
      <c r="AW44" s="11">
        <v>179</v>
      </c>
      <c r="AX44" s="16">
        <v>132.57999999999998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6</v>
      </c>
      <c r="E45" s="11">
        <v>16</v>
      </c>
      <c r="F45" s="16">
        <v>10.44</v>
      </c>
      <c r="H45" s="10">
        <v>6</v>
      </c>
      <c r="I45" s="11">
        <v>17</v>
      </c>
      <c r="J45" s="16">
        <v>11.85</v>
      </c>
      <c r="L45" s="10">
        <v>5</v>
      </c>
      <c r="M45" s="11">
        <v>14</v>
      </c>
      <c r="N45" s="16">
        <v>10.73</v>
      </c>
      <c r="O45" s="27"/>
      <c r="P45" s="10">
        <v>6</v>
      </c>
      <c r="Q45" s="11">
        <v>17</v>
      </c>
      <c r="R45" s="16">
        <v>12.74</v>
      </c>
      <c r="S45" s="27"/>
      <c r="T45" s="10">
        <v>6</v>
      </c>
      <c r="U45" s="11">
        <v>16</v>
      </c>
      <c r="V45" s="16">
        <v>12.9</v>
      </c>
      <c r="X45" s="10">
        <v>8</v>
      </c>
      <c r="Y45" s="11">
        <v>16</v>
      </c>
      <c r="Z45" s="16">
        <v>13.3</v>
      </c>
      <c r="AB45" s="10">
        <v>8</v>
      </c>
      <c r="AC45" s="11">
        <v>16</v>
      </c>
      <c r="AD45" s="16">
        <v>13.540000000000001</v>
      </c>
      <c r="AF45" s="10">
        <v>8</v>
      </c>
      <c r="AG45" s="11">
        <v>16</v>
      </c>
      <c r="AH45" s="16">
        <v>13.59</v>
      </c>
      <c r="AJ45" s="10">
        <v>8</v>
      </c>
      <c r="AK45" s="11">
        <v>18</v>
      </c>
      <c r="AL45" s="16">
        <v>13.870000000000001</v>
      </c>
      <c r="AN45" s="10">
        <v>9</v>
      </c>
      <c r="AO45" s="11">
        <v>18</v>
      </c>
      <c r="AP45" s="16">
        <v>14.96</v>
      </c>
      <c r="AR45" s="10">
        <v>9</v>
      </c>
      <c r="AS45" s="11">
        <v>22</v>
      </c>
      <c r="AT45" s="16">
        <v>16.149999999999999</v>
      </c>
      <c r="AU45" s="23"/>
      <c r="AV45" s="10">
        <v>8</v>
      </c>
      <c r="AW45" s="11">
        <v>16</v>
      </c>
      <c r="AX45" s="16">
        <v>12.880000000000003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26</v>
      </c>
      <c r="E46" s="11">
        <v>51</v>
      </c>
      <c r="F46" s="16">
        <v>40.31</v>
      </c>
      <c r="H46" s="10">
        <v>26</v>
      </c>
      <c r="I46" s="11">
        <v>50</v>
      </c>
      <c r="J46" s="16">
        <v>41.93</v>
      </c>
      <c r="L46" s="10">
        <v>21</v>
      </c>
      <c r="M46" s="11">
        <v>43</v>
      </c>
      <c r="N46" s="16">
        <v>34.28</v>
      </c>
      <c r="O46" s="27"/>
      <c r="P46" s="10">
        <v>20</v>
      </c>
      <c r="Q46" s="11">
        <v>49</v>
      </c>
      <c r="R46" s="16">
        <v>38.569999999999993</v>
      </c>
      <c r="S46" s="27"/>
      <c r="T46" s="10">
        <v>21</v>
      </c>
      <c r="U46" s="11">
        <v>54</v>
      </c>
      <c r="V46" s="16">
        <v>41.769999999999996</v>
      </c>
      <c r="X46" s="10">
        <v>20</v>
      </c>
      <c r="Y46" s="11">
        <v>49</v>
      </c>
      <c r="Z46" s="16">
        <v>36.97</v>
      </c>
      <c r="AB46" s="10">
        <v>25</v>
      </c>
      <c r="AC46" s="11">
        <v>53</v>
      </c>
      <c r="AD46" s="16">
        <v>40.209999999999994</v>
      </c>
      <c r="AF46" s="10">
        <v>21</v>
      </c>
      <c r="AG46" s="11">
        <v>50</v>
      </c>
      <c r="AH46" s="16">
        <v>38.050000000000004</v>
      </c>
      <c r="AJ46" s="10">
        <v>22</v>
      </c>
      <c r="AK46" s="11">
        <v>51</v>
      </c>
      <c r="AL46" s="16">
        <v>37.790000000000006</v>
      </c>
      <c r="AN46" s="10">
        <v>21</v>
      </c>
      <c r="AO46" s="11">
        <v>44</v>
      </c>
      <c r="AP46" s="16">
        <v>32.97</v>
      </c>
      <c r="AR46" s="10">
        <v>23</v>
      </c>
      <c r="AS46" s="11">
        <v>46</v>
      </c>
      <c r="AT46" s="16">
        <v>33.360000000000007</v>
      </c>
      <c r="AU46" s="23"/>
      <c r="AV46" s="10">
        <v>25</v>
      </c>
      <c r="AW46" s="11">
        <v>50</v>
      </c>
      <c r="AX46" s="16">
        <v>38.640000000000008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75</v>
      </c>
      <c r="E47" s="11">
        <v>218</v>
      </c>
      <c r="F47" s="16">
        <v>130.43</v>
      </c>
      <c r="H47" s="10">
        <v>73</v>
      </c>
      <c r="I47" s="11">
        <v>235</v>
      </c>
      <c r="J47" s="16">
        <v>150.38</v>
      </c>
      <c r="L47" s="10">
        <v>74</v>
      </c>
      <c r="M47" s="11">
        <v>222</v>
      </c>
      <c r="N47" s="16">
        <v>136.19</v>
      </c>
      <c r="O47" s="27"/>
      <c r="P47" s="10">
        <v>74</v>
      </c>
      <c r="Q47" s="11">
        <v>248</v>
      </c>
      <c r="R47" s="16">
        <v>146.74</v>
      </c>
      <c r="S47" s="27"/>
      <c r="T47" s="10">
        <v>69</v>
      </c>
      <c r="U47" s="11">
        <v>241</v>
      </c>
      <c r="V47" s="16">
        <v>144.4</v>
      </c>
      <c r="X47" s="10">
        <v>66</v>
      </c>
      <c r="Y47" s="11">
        <v>234</v>
      </c>
      <c r="Z47" s="16">
        <v>136.72999999999999</v>
      </c>
      <c r="AB47" s="10">
        <v>69</v>
      </c>
      <c r="AC47" s="11">
        <v>245</v>
      </c>
      <c r="AD47" s="16">
        <v>136.29000000000002</v>
      </c>
      <c r="AF47" s="10">
        <v>67</v>
      </c>
      <c r="AG47" s="11">
        <v>240</v>
      </c>
      <c r="AH47" s="16">
        <v>132.5</v>
      </c>
      <c r="AJ47" s="10">
        <v>64</v>
      </c>
      <c r="AK47" s="11">
        <v>228</v>
      </c>
      <c r="AL47" s="16">
        <v>133.54</v>
      </c>
      <c r="AN47" s="10">
        <v>59</v>
      </c>
      <c r="AO47" s="11">
        <v>235</v>
      </c>
      <c r="AP47" s="16">
        <v>143.44</v>
      </c>
      <c r="AR47" s="10">
        <v>61</v>
      </c>
      <c r="AS47" s="11">
        <v>242</v>
      </c>
      <c r="AT47" s="16">
        <v>146.91999999999999</v>
      </c>
      <c r="AU47" s="23"/>
      <c r="AV47" s="10">
        <v>55</v>
      </c>
      <c r="AW47" s="11">
        <v>232</v>
      </c>
      <c r="AX47" s="16">
        <v>136.30000000000001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48</v>
      </c>
      <c r="E48" s="11">
        <v>111</v>
      </c>
      <c r="F48" s="16">
        <v>74.070000000000007</v>
      </c>
      <c r="H48" s="10">
        <v>49</v>
      </c>
      <c r="I48" s="11">
        <v>114</v>
      </c>
      <c r="J48" s="16">
        <v>76.37</v>
      </c>
      <c r="L48" s="10">
        <v>49</v>
      </c>
      <c r="M48" s="11">
        <v>119</v>
      </c>
      <c r="N48" s="16">
        <v>79.450000000000017</v>
      </c>
      <c r="O48" s="27"/>
      <c r="P48" s="10">
        <v>49</v>
      </c>
      <c r="Q48" s="11">
        <v>115</v>
      </c>
      <c r="R48" s="16">
        <v>74.36</v>
      </c>
      <c r="S48" s="27"/>
      <c r="T48" s="10">
        <v>44</v>
      </c>
      <c r="U48" s="11">
        <v>119</v>
      </c>
      <c r="V48" s="16">
        <v>80.429999999999993</v>
      </c>
      <c r="X48" s="10">
        <v>47</v>
      </c>
      <c r="Y48" s="11">
        <v>141</v>
      </c>
      <c r="Z48" s="16">
        <v>95.39</v>
      </c>
      <c r="AB48" s="10">
        <v>49</v>
      </c>
      <c r="AC48" s="11">
        <v>151</v>
      </c>
      <c r="AD48" s="16">
        <v>102.06</v>
      </c>
      <c r="AF48" s="10">
        <v>48</v>
      </c>
      <c r="AG48" s="11">
        <v>167</v>
      </c>
      <c r="AH48" s="16">
        <v>112.49</v>
      </c>
      <c r="AJ48" s="10">
        <v>48</v>
      </c>
      <c r="AK48" s="11">
        <v>177</v>
      </c>
      <c r="AL48" s="16">
        <v>119.02</v>
      </c>
      <c r="AN48" s="10">
        <v>51</v>
      </c>
      <c r="AO48" s="11">
        <v>172</v>
      </c>
      <c r="AP48" s="16">
        <v>114.33000000000001</v>
      </c>
      <c r="AR48" s="10">
        <v>55</v>
      </c>
      <c r="AS48" s="11">
        <v>176</v>
      </c>
      <c r="AT48" s="16">
        <v>115.64000000000001</v>
      </c>
      <c r="AU48" s="23"/>
      <c r="AV48" s="10">
        <v>54</v>
      </c>
      <c r="AW48" s="11">
        <v>170</v>
      </c>
      <c r="AX48" s="16">
        <v>112.88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55</v>
      </c>
      <c r="E49" s="11">
        <v>80</v>
      </c>
      <c r="F49" s="16">
        <v>51.97999999999999</v>
      </c>
      <c r="H49" s="10">
        <v>48</v>
      </c>
      <c r="I49" s="11">
        <v>75</v>
      </c>
      <c r="J49" s="16">
        <v>50.23</v>
      </c>
      <c r="L49" s="10">
        <v>42</v>
      </c>
      <c r="M49" s="11">
        <v>78</v>
      </c>
      <c r="N49" s="16">
        <v>55.699999999999996</v>
      </c>
      <c r="O49" s="27"/>
      <c r="P49" s="10">
        <v>37</v>
      </c>
      <c r="Q49" s="11">
        <v>78</v>
      </c>
      <c r="R49" s="16">
        <v>54.720000000000006</v>
      </c>
      <c r="S49" s="27"/>
      <c r="T49" s="10">
        <v>35</v>
      </c>
      <c r="U49" s="11">
        <v>54</v>
      </c>
      <c r="V49" s="16">
        <v>35.979999999999997</v>
      </c>
      <c r="X49" s="10">
        <v>33</v>
      </c>
      <c r="Y49" s="11">
        <v>46</v>
      </c>
      <c r="Z49" s="16">
        <v>29.479999999999997</v>
      </c>
      <c r="AB49" s="10">
        <v>34</v>
      </c>
      <c r="AC49" s="11">
        <v>55</v>
      </c>
      <c r="AD49" s="16">
        <v>37.339999999999996</v>
      </c>
      <c r="AF49" s="10">
        <v>32</v>
      </c>
      <c r="AG49" s="11">
        <v>55</v>
      </c>
      <c r="AH49" s="16">
        <v>37.949999999999996</v>
      </c>
      <c r="AJ49" s="10">
        <v>40</v>
      </c>
      <c r="AK49" s="11">
        <v>48</v>
      </c>
      <c r="AL49" s="16">
        <v>31.33</v>
      </c>
      <c r="AN49" s="10">
        <v>33</v>
      </c>
      <c r="AO49" s="11">
        <v>40</v>
      </c>
      <c r="AP49" s="16">
        <v>28.75</v>
      </c>
      <c r="AR49" s="10">
        <v>31</v>
      </c>
      <c r="AS49" s="11">
        <v>36</v>
      </c>
      <c r="AT49" s="16">
        <v>24.180000000000003</v>
      </c>
      <c r="AU49" s="23"/>
      <c r="AV49" s="10">
        <v>30</v>
      </c>
      <c r="AW49" s="11">
        <v>34</v>
      </c>
      <c r="AX49" s="16">
        <v>23.53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92</v>
      </c>
      <c r="E50" s="11">
        <v>389</v>
      </c>
      <c r="F50" s="16">
        <v>316.75</v>
      </c>
      <c r="H50" s="10">
        <v>85</v>
      </c>
      <c r="I50" s="11">
        <v>355</v>
      </c>
      <c r="J50" s="16">
        <v>290.06999999999994</v>
      </c>
      <c r="L50" s="10">
        <v>87</v>
      </c>
      <c r="M50" s="11">
        <v>337</v>
      </c>
      <c r="N50" s="16">
        <v>275.33</v>
      </c>
      <c r="O50" s="27"/>
      <c r="P50" s="10">
        <v>93</v>
      </c>
      <c r="Q50" s="11">
        <v>341</v>
      </c>
      <c r="R50" s="16">
        <v>282.20999999999998</v>
      </c>
      <c r="S50" s="27"/>
      <c r="T50" s="10">
        <v>92</v>
      </c>
      <c r="U50" s="11">
        <v>347</v>
      </c>
      <c r="V50" s="16">
        <v>288.60999999999996</v>
      </c>
      <c r="X50" s="10">
        <v>94</v>
      </c>
      <c r="Y50" s="11">
        <v>341</v>
      </c>
      <c r="Z50" s="16">
        <v>278.99</v>
      </c>
      <c r="AB50" s="10">
        <v>92</v>
      </c>
      <c r="AC50" s="11">
        <v>320</v>
      </c>
      <c r="AD50" s="16">
        <v>261.71000000000004</v>
      </c>
      <c r="AF50" s="10">
        <v>88</v>
      </c>
      <c r="AG50" s="11">
        <v>304</v>
      </c>
      <c r="AH50" s="16">
        <v>249.65999999999994</v>
      </c>
      <c r="AJ50" s="10">
        <v>89</v>
      </c>
      <c r="AK50" s="11">
        <v>368</v>
      </c>
      <c r="AL50" s="16">
        <v>301.99</v>
      </c>
      <c r="AN50" s="10">
        <v>96</v>
      </c>
      <c r="AO50" s="11">
        <v>381</v>
      </c>
      <c r="AP50" s="16">
        <v>312.67</v>
      </c>
      <c r="AR50" s="10">
        <v>95</v>
      </c>
      <c r="AS50" s="11">
        <v>374</v>
      </c>
      <c r="AT50" s="16">
        <v>303.36000000000007</v>
      </c>
      <c r="AU50" s="23"/>
      <c r="AV50" s="10">
        <v>95</v>
      </c>
      <c r="AW50" s="11">
        <v>358</v>
      </c>
      <c r="AX50" s="16">
        <v>292.17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8</v>
      </c>
      <c r="E51" s="11">
        <v>367</v>
      </c>
      <c r="F51" s="16">
        <v>325.95</v>
      </c>
      <c r="H51" s="10">
        <v>10</v>
      </c>
      <c r="I51" s="11">
        <v>355</v>
      </c>
      <c r="J51" s="16">
        <v>316.90000000000003</v>
      </c>
      <c r="L51" s="10">
        <v>11</v>
      </c>
      <c r="M51" s="11">
        <v>348</v>
      </c>
      <c r="N51" s="16">
        <v>306.86</v>
      </c>
      <c r="O51" s="27"/>
      <c r="P51" s="10">
        <v>9</v>
      </c>
      <c r="Q51" s="11">
        <v>333</v>
      </c>
      <c r="R51" s="16">
        <v>294.15999999999997</v>
      </c>
      <c r="S51" s="27"/>
      <c r="T51" s="10">
        <v>8</v>
      </c>
      <c r="U51" s="11">
        <v>310</v>
      </c>
      <c r="V51" s="16">
        <v>268.38</v>
      </c>
      <c r="X51" s="10">
        <v>11</v>
      </c>
      <c r="Y51" s="11">
        <v>312</v>
      </c>
      <c r="Z51" s="16">
        <v>274.07</v>
      </c>
      <c r="AB51" s="10">
        <v>11</v>
      </c>
      <c r="AC51" s="11">
        <v>324</v>
      </c>
      <c r="AD51" s="16">
        <v>277.47999999999996</v>
      </c>
      <c r="AF51" s="10">
        <v>10</v>
      </c>
      <c r="AG51" s="11">
        <v>331</v>
      </c>
      <c r="AH51" s="16">
        <v>289.07</v>
      </c>
      <c r="AJ51" s="10">
        <v>10</v>
      </c>
      <c r="AK51" s="11">
        <v>313</v>
      </c>
      <c r="AL51" s="16">
        <v>277.05</v>
      </c>
      <c r="AN51" s="10">
        <v>10</v>
      </c>
      <c r="AO51" s="11">
        <v>326</v>
      </c>
      <c r="AP51" s="16">
        <v>288.26</v>
      </c>
      <c r="AR51" s="10">
        <v>9</v>
      </c>
      <c r="AS51" s="11">
        <v>340</v>
      </c>
      <c r="AT51" s="16">
        <v>296.58999999999997</v>
      </c>
      <c r="AU51" s="23"/>
      <c r="AV51" s="10">
        <v>7</v>
      </c>
      <c r="AW51" s="11">
        <v>333</v>
      </c>
      <c r="AX51" s="16">
        <v>293.85000000000002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79</v>
      </c>
      <c r="E52" s="11">
        <v>123</v>
      </c>
      <c r="F52" s="16">
        <v>75.530000000000015</v>
      </c>
      <c r="H52" s="10">
        <v>66</v>
      </c>
      <c r="I52" s="11">
        <v>106</v>
      </c>
      <c r="J52" s="16">
        <v>71.710000000000008</v>
      </c>
      <c r="L52" s="10">
        <v>65</v>
      </c>
      <c r="M52" s="11">
        <v>106</v>
      </c>
      <c r="N52" s="16">
        <v>68.070000000000007</v>
      </c>
      <c r="O52" s="27"/>
      <c r="P52" s="10">
        <v>63</v>
      </c>
      <c r="Q52" s="11">
        <v>106</v>
      </c>
      <c r="R52" s="16">
        <v>67.97999999999999</v>
      </c>
      <c r="S52" s="27"/>
      <c r="T52" s="10">
        <v>63</v>
      </c>
      <c r="U52" s="11">
        <v>104</v>
      </c>
      <c r="V52" s="16">
        <v>72.309999999999988</v>
      </c>
      <c r="X52" s="10">
        <v>63</v>
      </c>
      <c r="Y52" s="11">
        <v>117</v>
      </c>
      <c r="Z52" s="16">
        <v>76.759999999999991</v>
      </c>
      <c r="AB52" s="10">
        <v>62</v>
      </c>
      <c r="AC52" s="11">
        <v>105</v>
      </c>
      <c r="AD52" s="16">
        <v>71.380000000000024</v>
      </c>
      <c r="AF52" s="10">
        <v>59</v>
      </c>
      <c r="AG52" s="11">
        <v>98</v>
      </c>
      <c r="AH52" s="16">
        <v>61.11</v>
      </c>
      <c r="AJ52" s="10">
        <v>57</v>
      </c>
      <c r="AK52" s="11">
        <v>95</v>
      </c>
      <c r="AL52" s="16">
        <v>56.810000000000009</v>
      </c>
      <c r="AN52" s="10">
        <v>47</v>
      </c>
      <c r="AO52" s="11">
        <v>85</v>
      </c>
      <c r="AP52" s="16">
        <v>54.74</v>
      </c>
      <c r="AR52" s="10">
        <v>41</v>
      </c>
      <c r="AS52" s="11">
        <v>88</v>
      </c>
      <c r="AT52" s="16">
        <v>54.55</v>
      </c>
      <c r="AU52" s="23"/>
      <c r="AV52" s="10">
        <v>38</v>
      </c>
      <c r="AW52" s="11">
        <v>83</v>
      </c>
      <c r="AX52" s="16">
        <v>55.580000000000005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115</v>
      </c>
      <c r="E53" s="11">
        <v>474</v>
      </c>
      <c r="F53" s="16">
        <v>338.69999999999993</v>
      </c>
      <c r="H53" s="10">
        <v>116</v>
      </c>
      <c r="I53" s="11">
        <v>439</v>
      </c>
      <c r="J53" s="16">
        <v>322.37</v>
      </c>
      <c r="L53" s="10">
        <v>121</v>
      </c>
      <c r="M53" s="11">
        <v>475</v>
      </c>
      <c r="N53" s="16">
        <v>319.23</v>
      </c>
      <c r="O53" s="27"/>
      <c r="P53" s="10">
        <v>122</v>
      </c>
      <c r="Q53" s="11">
        <v>523</v>
      </c>
      <c r="R53" s="16">
        <v>370.89000000000004</v>
      </c>
      <c r="S53" s="27"/>
      <c r="T53" s="10">
        <v>120</v>
      </c>
      <c r="U53" s="11">
        <v>472</v>
      </c>
      <c r="V53" s="16">
        <v>349.73</v>
      </c>
      <c r="X53" s="10">
        <v>118</v>
      </c>
      <c r="Y53" s="11">
        <v>447</v>
      </c>
      <c r="Z53" s="16">
        <v>327.88000000000005</v>
      </c>
      <c r="AB53" s="10">
        <v>111</v>
      </c>
      <c r="AC53" s="11">
        <v>436</v>
      </c>
      <c r="AD53" s="16">
        <v>302.29999999999995</v>
      </c>
      <c r="AF53" s="10">
        <v>109</v>
      </c>
      <c r="AG53" s="11">
        <v>409</v>
      </c>
      <c r="AH53" s="16">
        <v>274.95</v>
      </c>
      <c r="AJ53" s="10">
        <v>109</v>
      </c>
      <c r="AK53" s="11">
        <v>399</v>
      </c>
      <c r="AL53" s="16">
        <v>268.86999999999995</v>
      </c>
      <c r="AN53" s="10">
        <v>107</v>
      </c>
      <c r="AO53" s="11">
        <v>390</v>
      </c>
      <c r="AP53" s="16">
        <v>272.39</v>
      </c>
      <c r="AR53" s="10">
        <v>109</v>
      </c>
      <c r="AS53" s="11">
        <v>365</v>
      </c>
      <c r="AT53" s="16">
        <v>256.43</v>
      </c>
      <c r="AU53" s="23"/>
      <c r="AV53" s="10">
        <v>99</v>
      </c>
      <c r="AW53" s="11">
        <v>360</v>
      </c>
      <c r="AX53" s="16">
        <v>253.35000000000002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 t="s">
        <v>74</v>
      </c>
      <c r="AK54" s="11" t="s">
        <v>74</v>
      </c>
      <c r="AL54" s="16" t="s">
        <v>74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 t="s">
        <v>74</v>
      </c>
      <c r="AW54" s="11" t="s">
        <v>74</v>
      </c>
      <c r="AX54" s="16" t="s">
        <v>74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50</v>
      </c>
      <c r="E55" s="11">
        <v>297</v>
      </c>
      <c r="F55" s="16">
        <v>239.97</v>
      </c>
      <c r="H55" s="10">
        <v>50</v>
      </c>
      <c r="I55" s="11">
        <v>303</v>
      </c>
      <c r="J55" s="16">
        <v>238.98</v>
      </c>
      <c r="L55" s="10">
        <v>47</v>
      </c>
      <c r="M55" s="11">
        <v>283</v>
      </c>
      <c r="N55" s="16">
        <v>225.26999999999998</v>
      </c>
      <c r="O55" s="27"/>
      <c r="P55" s="10">
        <v>41</v>
      </c>
      <c r="Q55" s="11">
        <v>256</v>
      </c>
      <c r="R55" s="16">
        <v>206.95000000000005</v>
      </c>
      <c r="S55" s="27"/>
      <c r="T55" s="10">
        <v>46</v>
      </c>
      <c r="U55" s="11">
        <v>263</v>
      </c>
      <c r="V55" s="16">
        <v>213.16000000000003</v>
      </c>
      <c r="X55" s="10">
        <v>41</v>
      </c>
      <c r="Y55" s="11">
        <v>231</v>
      </c>
      <c r="Z55" s="16">
        <v>193.7</v>
      </c>
      <c r="AB55" s="10">
        <v>39</v>
      </c>
      <c r="AC55" s="11">
        <v>224</v>
      </c>
      <c r="AD55" s="16">
        <v>187.04</v>
      </c>
      <c r="AF55" s="10">
        <v>42</v>
      </c>
      <c r="AG55" s="11">
        <v>247</v>
      </c>
      <c r="AH55" s="16">
        <v>195.76999999999998</v>
      </c>
      <c r="AJ55" s="10">
        <v>41</v>
      </c>
      <c r="AK55" s="11">
        <v>227</v>
      </c>
      <c r="AL55" s="16">
        <v>191.64000000000004</v>
      </c>
      <c r="AN55" s="10">
        <v>39</v>
      </c>
      <c r="AO55" s="11">
        <v>220</v>
      </c>
      <c r="AP55" s="16">
        <v>186.65999999999997</v>
      </c>
      <c r="AR55" s="10">
        <v>38</v>
      </c>
      <c r="AS55" s="11">
        <v>234</v>
      </c>
      <c r="AT55" s="16">
        <v>199.41999999999996</v>
      </c>
      <c r="AU55" s="23"/>
      <c r="AV55" s="10">
        <v>39</v>
      </c>
      <c r="AW55" s="11">
        <v>230</v>
      </c>
      <c r="AX55" s="16">
        <v>194.69999999999996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142</v>
      </c>
      <c r="E56" s="11">
        <v>1129</v>
      </c>
      <c r="F56" s="16">
        <v>624.54</v>
      </c>
      <c r="H56" s="10">
        <v>140</v>
      </c>
      <c r="I56" s="11">
        <v>1087</v>
      </c>
      <c r="J56" s="16">
        <v>626.22</v>
      </c>
      <c r="L56" s="10">
        <v>134</v>
      </c>
      <c r="M56" s="11">
        <v>1013</v>
      </c>
      <c r="N56" s="16">
        <v>593.65</v>
      </c>
      <c r="O56" s="27"/>
      <c r="P56" s="10">
        <v>139</v>
      </c>
      <c r="Q56" s="11">
        <v>1097</v>
      </c>
      <c r="R56" s="16">
        <v>646.59999999999991</v>
      </c>
      <c r="S56" s="27"/>
      <c r="T56" s="10">
        <v>136</v>
      </c>
      <c r="U56" s="11">
        <v>1060</v>
      </c>
      <c r="V56" s="16">
        <v>665.04</v>
      </c>
      <c r="X56" s="10">
        <v>130</v>
      </c>
      <c r="Y56" s="11">
        <v>1047</v>
      </c>
      <c r="Z56" s="16">
        <v>620.30000000000018</v>
      </c>
      <c r="AB56" s="10">
        <v>129</v>
      </c>
      <c r="AC56" s="11">
        <v>1009</v>
      </c>
      <c r="AD56" s="16">
        <v>603.7700000000001</v>
      </c>
      <c r="AF56" s="10">
        <v>126</v>
      </c>
      <c r="AG56" s="11">
        <v>997</v>
      </c>
      <c r="AH56" s="16">
        <v>600.26</v>
      </c>
      <c r="AJ56" s="10">
        <v>124</v>
      </c>
      <c r="AK56" s="11">
        <v>1024</v>
      </c>
      <c r="AL56" s="16">
        <v>608.75</v>
      </c>
      <c r="AN56" s="10">
        <v>123</v>
      </c>
      <c r="AO56" s="11">
        <v>923</v>
      </c>
      <c r="AP56" s="16">
        <v>549.35</v>
      </c>
      <c r="AR56" s="10">
        <v>118</v>
      </c>
      <c r="AS56" s="11">
        <v>940</v>
      </c>
      <c r="AT56" s="16">
        <v>573.4</v>
      </c>
      <c r="AU56" s="23"/>
      <c r="AV56" s="10">
        <v>121</v>
      </c>
      <c r="AW56" s="11">
        <v>949</v>
      </c>
      <c r="AX56" s="16">
        <v>575.72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173</v>
      </c>
      <c r="E57" s="11">
        <v>1838</v>
      </c>
      <c r="F57" s="16">
        <v>1290.57</v>
      </c>
      <c r="H57" s="10">
        <v>176</v>
      </c>
      <c r="I57" s="11">
        <v>1790</v>
      </c>
      <c r="J57" s="16">
        <v>1230.5900000000001</v>
      </c>
      <c r="L57" s="10">
        <v>177</v>
      </c>
      <c r="M57" s="11">
        <v>1730</v>
      </c>
      <c r="N57" s="16">
        <v>1195.1699999999998</v>
      </c>
      <c r="O57" s="27"/>
      <c r="P57" s="10">
        <v>186</v>
      </c>
      <c r="Q57" s="11">
        <v>1709</v>
      </c>
      <c r="R57" s="16">
        <v>1188.6000000000001</v>
      </c>
      <c r="S57" s="27"/>
      <c r="T57" s="10">
        <v>189</v>
      </c>
      <c r="U57" s="11">
        <v>1709</v>
      </c>
      <c r="V57" s="16">
        <v>1218.31</v>
      </c>
      <c r="X57" s="10">
        <v>190</v>
      </c>
      <c r="Y57" s="11">
        <v>1637</v>
      </c>
      <c r="Z57" s="16">
        <v>1159.7700000000002</v>
      </c>
      <c r="AB57" s="10">
        <v>188</v>
      </c>
      <c r="AC57" s="11">
        <v>1604</v>
      </c>
      <c r="AD57" s="16">
        <v>1116.6099999999999</v>
      </c>
      <c r="AF57" s="10">
        <v>186</v>
      </c>
      <c r="AG57" s="11">
        <v>1603</v>
      </c>
      <c r="AH57" s="16">
        <v>1109.98</v>
      </c>
      <c r="AJ57" s="10">
        <v>184</v>
      </c>
      <c r="AK57" s="11">
        <v>1589</v>
      </c>
      <c r="AL57" s="16">
        <v>1106.82</v>
      </c>
      <c r="AN57" s="10">
        <v>178</v>
      </c>
      <c r="AO57" s="11">
        <v>1580</v>
      </c>
      <c r="AP57" s="16">
        <v>1135.1700000000003</v>
      </c>
      <c r="AR57" s="10">
        <v>177</v>
      </c>
      <c r="AS57" s="11">
        <v>1545</v>
      </c>
      <c r="AT57" s="16">
        <v>1100.9000000000001</v>
      </c>
      <c r="AU57" s="23"/>
      <c r="AV57" s="10">
        <v>176</v>
      </c>
      <c r="AW57" s="11">
        <v>1528</v>
      </c>
      <c r="AX57" s="16">
        <v>1088.5000000000002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10</v>
      </c>
      <c r="E58" s="11">
        <v>348</v>
      </c>
      <c r="F58" s="16">
        <v>232.35000000000002</v>
      </c>
      <c r="H58" s="10">
        <v>9</v>
      </c>
      <c r="I58" s="11">
        <v>327</v>
      </c>
      <c r="J58" s="16">
        <v>228.86999999999998</v>
      </c>
      <c r="L58" s="10">
        <v>11</v>
      </c>
      <c r="M58" s="11">
        <v>343</v>
      </c>
      <c r="N58" s="16">
        <v>238.91000000000003</v>
      </c>
      <c r="O58" s="27"/>
      <c r="P58" s="10">
        <v>11</v>
      </c>
      <c r="Q58" s="11">
        <v>334</v>
      </c>
      <c r="R58" s="16">
        <v>217.02</v>
      </c>
      <c r="S58" s="27"/>
      <c r="T58" s="10">
        <v>11</v>
      </c>
      <c r="U58" s="11">
        <v>333</v>
      </c>
      <c r="V58" s="16">
        <v>230.74</v>
      </c>
      <c r="X58" s="10">
        <v>12</v>
      </c>
      <c r="Y58" s="11">
        <v>318</v>
      </c>
      <c r="Z58" s="16">
        <v>211.81</v>
      </c>
      <c r="AB58" s="10">
        <v>12</v>
      </c>
      <c r="AC58" s="11">
        <v>328</v>
      </c>
      <c r="AD58" s="16">
        <v>215.22</v>
      </c>
      <c r="AF58" s="10">
        <v>11</v>
      </c>
      <c r="AG58" s="11">
        <v>289</v>
      </c>
      <c r="AH58" s="16">
        <v>193.36</v>
      </c>
      <c r="AJ58" s="10">
        <v>9</v>
      </c>
      <c r="AK58" s="11">
        <v>299</v>
      </c>
      <c r="AL58" s="16">
        <v>194.01</v>
      </c>
      <c r="AN58" s="10">
        <v>9</v>
      </c>
      <c r="AO58" s="11">
        <v>294</v>
      </c>
      <c r="AP58" s="16">
        <v>194.20000000000002</v>
      </c>
      <c r="AR58" s="10">
        <v>10</v>
      </c>
      <c r="AS58" s="11">
        <v>347</v>
      </c>
      <c r="AT58" s="16">
        <v>235.57000000000002</v>
      </c>
      <c r="AU58" s="23"/>
      <c r="AV58" s="10">
        <v>10</v>
      </c>
      <c r="AW58" s="11">
        <v>330</v>
      </c>
      <c r="AX58" s="16">
        <v>215.49999999999997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17</v>
      </c>
      <c r="E59" s="11">
        <v>104</v>
      </c>
      <c r="F59" s="16">
        <v>53.179999999999993</v>
      </c>
      <c r="H59" s="10">
        <v>20</v>
      </c>
      <c r="I59" s="11">
        <v>108</v>
      </c>
      <c r="J59" s="16">
        <v>56.95000000000001</v>
      </c>
      <c r="L59" s="10">
        <v>19</v>
      </c>
      <c r="M59" s="11">
        <v>101</v>
      </c>
      <c r="N59" s="16">
        <v>54.92</v>
      </c>
      <c r="O59" s="27"/>
      <c r="P59" s="10">
        <v>25</v>
      </c>
      <c r="Q59" s="11">
        <v>113</v>
      </c>
      <c r="R59" s="16">
        <v>62.859999999999992</v>
      </c>
      <c r="S59" s="27"/>
      <c r="T59" s="10">
        <v>25</v>
      </c>
      <c r="U59" s="11">
        <v>113</v>
      </c>
      <c r="V59" s="16">
        <v>63.88000000000001</v>
      </c>
      <c r="X59" s="10">
        <v>22</v>
      </c>
      <c r="Y59" s="11">
        <v>108</v>
      </c>
      <c r="Z59" s="16">
        <v>59.94</v>
      </c>
      <c r="AB59" s="10">
        <v>22</v>
      </c>
      <c r="AC59" s="11">
        <v>117</v>
      </c>
      <c r="AD59" s="16">
        <v>59.730000000000004</v>
      </c>
      <c r="AF59" s="10">
        <v>18</v>
      </c>
      <c r="AG59" s="11">
        <v>116</v>
      </c>
      <c r="AH59" s="16">
        <v>57.909999999999989</v>
      </c>
      <c r="AJ59" s="10">
        <v>18</v>
      </c>
      <c r="AK59" s="11">
        <v>120</v>
      </c>
      <c r="AL59" s="16">
        <v>59.48</v>
      </c>
      <c r="AN59" s="10">
        <v>18</v>
      </c>
      <c r="AO59" s="11">
        <v>127</v>
      </c>
      <c r="AP59" s="16">
        <v>58.08</v>
      </c>
      <c r="AR59" s="10">
        <v>16</v>
      </c>
      <c r="AS59" s="11">
        <v>128</v>
      </c>
      <c r="AT59" s="16">
        <v>56.41</v>
      </c>
      <c r="AU59" s="23"/>
      <c r="AV59" s="10">
        <v>17</v>
      </c>
      <c r="AW59" s="11">
        <v>131</v>
      </c>
      <c r="AX59" s="16">
        <v>53.05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122</v>
      </c>
      <c r="E60" s="11">
        <v>468</v>
      </c>
      <c r="F60" s="16">
        <v>255.69000000000005</v>
      </c>
      <c r="H60" s="10">
        <v>120</v>
      </c>
      <c r="I60" s="11">
        <v>405</v>
      </c>
      <c r="J60" s="16">
        <v>248.23000000000005</v>
      </c>
      <c r="L60" s="10">
        <v>115</v>
      </c>
      <c r="M60" s="11">
        <v>367</v>
      </c>
      <c r="N60" s="16">
        <v>217.09</v>
      </c>
      <c r="O60" s="27"/>
      <c r="P60" s="10">
        <v>115</v>
      </c>
      <c r="Q60" s="11">
        <v>430</v>
      </c>
      <c r="R60" s="16">
        <v>227.32</v>
      </c>
      <c r="S60" s="27"/>
      <c r="T60" s="10">
        <v>113</v>
      </c>
      <c r="U60" s="11">
        <v>398</v>
      </c>
      <c r="V60" s="16">
        <v>223.61000000000004</v>
      </c>
      <c r="X60" s="10">
        <v>106</v>
      </c>
      <c r="Y60" s="11">
        <v>394</v>
      </c>
      <c r="Z60" s="16">
        <v>217.26</v>
      </c>
      <c r="AB60" s="10">
        <v>104</v>
      </c>
      <c r="AC60" s="11">
        <v>415</v>
      </c>
      <c r="AD60" s="16">
        <v>223.09000000000003</v>
      </c>
      <c r="AF60" s="10">
        <v>104</v>
      </c>
      <c r="AG60" s="11">
        <v>317</v>
      </c>
      <c r="AH60" s="16">
        <v>181.80000000000004</v>
      </c>
      <c r="AJ60" s="10">
        <v>108</v>
      </c>
      <c r="AK60" s="11">
        <v>298</v>
      </c>
      <c r="AL60" s="16">
        <v>176.40000000000006</v>
      </c>
      <c r="AN60" s="10">
        <v>96</v>
      </c>
      <c r="AO60" s="11">
        <v>278</v>
      </c>
      <c r="AP60" s="16">
        <v>171.40000000000003</v>
      </c>
      <c r="AR60" s="10">
        <v>96</v>
      </c>
      <c r="AS60" s="11">
        <v>265</v>
      </c>
      <c r="AT60" s="16">
        <v>169.36999999999998</v>
      </c>
      <c r="AU60" s="23"/>
      <c r="AV60" s="10">
        <v>94</v>
      </c>
      <c r="AW60" s="11">
        <v>251</v>
      </c>
      <c r="AX60" s="16">
        <v>153.77000000000004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184</v>
      </c>
      <c r="E61" s="17">
        <v>655</v>
      </c>
      <c r="F61" s="16">
        <v>421.13</v>
      </c>
      <c r="H61" s="10">
        <v>183</v>
      </c>
      <c r="I61" s="17">
        <v>629</v>
      </c>
      <c r="J61" s="16">
        <v>416.57000000000005</v>
      </c>
      <c r="L61" s="10">
        <v>171</v>
      </c>
      <c r="M61" s="17">
        <v>539</v>
      </c>
      <c r="N61" s="16">
        <v>356.26999999999992</v>
      </c>
      <c r="O61" s="27"/>
      <c r="P61" s="10">
        <v>171</v>
      </c>
      <c r="Q61" s="17">
        <v>526</v>
      </c>
      <c r="R61" s="16">
        <v>345.48000000000008</v>
      </c>
      <c r="S61" s="27"/>
      <c r="T61" s="10">
        <v>163</v>
      </c>
      <c r="U61" s="17">
        <v>510</v>
      </c>
      <c r="V61" s="16">
        <v>344.26</v>
      </c>
      <c r="X61" s="10">
        <v>167</v>
      </c>
      <c r="Y61" s="17">
        <v>510</v>
      </c>
      <c r="Z61" s="16">
        <v>322.27</v>
      </c>
      <c r="AB61" s="10">
        <v>170</v>
      </c>
      <c r="AC61" s="17">
        <v>509</v>
      </c>
      <c r="AD61" s="16">
        <v>324.21000000000004</v>
      </c>
      <c r="AF61" s="10">
        <v>176</v>
      </c>
      <c r="AG61" s="17">
        <v>506</v>
      </c>
      <c r="AH61" s="16">
        <v>318.44999999999993</v>
      </c>
      <c r="AJ61" s="10">
        <v>174</v>
      </c>
      <c r="AK61" s="17">
        <v>591</v>
      </c>
      <c r="AL61" s="16">
        <v>371.10999999999996</v>
      </c>
      <c r="AN61" s="10">
        <v>171</v>
      </c>
      <c r="AO61" s="17">
        <v>570</v>
      </c>
      <c r="AP61" s="16">
        <v>365.9</v>
      </c>
      <c r="AR61" s="10">
        <v>167</v>
      </c>
      <c r="AS61" s="17">
        <v>566</v>
      </c>
      <c r="AT61" s="16">
        <v>381.52000000000004</v>
      </c>
      <c r="AU61" s="23"/>
      <c r="AV61" s="10">
        <v>161</v>
      </c>
      <c r="AW61" s="17">
        <v>565</v>
      </c>
      <c r="AX61" s="16">
        <v>375.89000000000004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1830</v>
      </c>
      <c r="E62" s="18">
        <v>12420</v>
      </c>
      <c r="F62" s="15">
        <v>9185.7799999999988</v>
      </c>
      <c r="H62" s="14">
        <v>1800</v>
      </c>
      <c r="I62" s="18">
        <v>11769</v>
      </c>
      <c r="J62" s="15">
        <v>8762.4500000000007</v>
      </c>
      <c r="L62" s="14">
        <v>1787</v>
      </c>
      <c r="M62" s="18">
        <v>11170</v>
      </c>
      <c r="N62" s="15">
        <v>8285.6999999999971</v>
      </c>
      <c r="O62" s="27"/>
      <c r="P62" s="14">
        <v>1829</v>
      </c>
      <c r="Q62" s="18">
        <v>12039</v>
      </c>
      <c r="R62" s="15">
        <v>8849.869999999999</v>
      </c>
      <c r="S62" s="27"/>
      <c r="T62" s="14">
        <v>1823</v>
      </c>
      <c r="U62" s="18">
        <v>11865</v>
      </c>
      <c r="V62" s="15">
        <v>8926.5</v>
      </c>
      <c r="X62" s="14">
        <v>1818</v>
      </c>
      <c r="Y62" s="18">
        <v>11623</v>
      </c>
      <c r="Z62" s="15">
        <v>8680.18</v>
      </c>
      <c r="AB62" s="14">
        <v>1832</v>
      </c>
      <c r="AC62" s="18">
        <v>11571</v>
      </c>
      <c r="AD62" s="15">
        <v>8628.9200000000019</v>
      </c>
      <c r="AF62" s="14">
        <v>1827</v>
      </c>
      <c r="AG62" s="18">
        <v>11556</v>
      </c>
      <c r="AH62" s="15">
        <v>8542.26</v>
      </c>
      <c r="AJ62" s="14">
        <v>1837</v>
      </c>
      <c r="AK62" s="18">
        <v>11725</v>
      </c>
      <c r="AL62" s="15">
        <v>8704.2900000000009</v>
      </c>
      <c r="AN62" s="14">
        <v>1805</v>
      </c>
      <c r="AO62" s="18">
        <v>11661</v>
      </c>
      <c r="AP62" s="15">
        <v>8746.2099999999991</v>
      </c>
      <c r="AR62" s="14">
        <v>1836</v>
      </c>
      <c r="AS62" s="18">
        <v>11429</v>
      </c>
      <c r="AT62" s="15">
        <v>8542.25</v>
      </c>
      <c r="AU62" s="23"/>
      <c r="AV62" s="14">
        <v>1802</v>
      </c>
      <c r="AW62" s="18">
        <v>11250</v>
      </c>
      <c r="AX62" s="15">
        <v>8317.0300000000007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2639</v>
      </c>
      <c r="E63" s="21">
        <v>17101</v>
      </c>
      <c r="F63" s="22">
        <v>13116.49</v>
      </c>
      <c r="H63" s="20">
        <v>2623</v>
      </c>
      <c r="I63" s="21">
        <v>16353</v>
      </c>
      <c r="J63" s="22">
        <v>12561.25</v>
      </c>
      <c r="L63" s="20">
        <v>2615</v>
      </c>
      <c r="M63" s="21">
        <v>15716</v>
      </c>
      <c r="N63" s="22">
        <v>12074.159999999996</v>
      </c>
      <c r="O63" s="28"/>
      <c r="P63" s="20">
        <v>2669</v>
      </c>
      <c r="Q63" s="21">
        <v>16636</v>
      </c>
      <c r="R63" s="22">
        <v>12687.639999999998</v>
      </c>
      <c r="S63" s="28"/>
      <c r="T63" s="20">
        <v>2675</v>
      </c>
      <c r="U63" s="21">
        <v>16471</v>
      </c>
      <c r="V63" s="22">
        <v>12774.93</v>
      </c>
      <c r="X63" s="20">
        <v>2680</v>
      </c>
      <c r="Y63" s="21">
        <v>16120</v>
      </c>
      <c r="Z63" s="22">
        <v>12380.1</v>
      </c>
      <c r="AB63" s="20">
        <v>2717</v>
      </c>
      <c r="AC63" s="21">
        <v>16049</v>
      </c>
      <c r="AD63" s="22">
        <v>12287.660000000002</v>
      </c>
      <c r="AF63" s="20">
        <v>2724</v>
      </c>
      <c r="AG63" s="21">
        <v>16023</v>
      </c>
      <c r="AH63" s="22">
        <v>12217.09</v>
      </c>
      <c r="AJ63" s="20">
        <v>2740</v>
      </c>
      <c r="AK63" s="21">
        <v>16399</v>
      </c>
      <c r="AL63" s="22">
        <v>12527.650000000001</v>
      </c>
      <c r="AN63" s="20">
        <v>2720</v>
      </c>
      <c r="AO63" s="21">
        <v>16393</v>
      </c>
      <c r="AP63" s="22">
        <v>12598.56</v>
      </c>
      <c r="AR63" s="20">
        <v>2756</v>
      </c>
      <c r="AS63" s="21">
        <v>16208</v>
      </c>
      <c r="AT63" s="22">
        <v>12440.05</v>
      </c>
      <c r="AU63" s="23"/>
      <c r="AV63" s="20">
        <v>2728</v>
      </c>
      <c r="AW63" s="21">
        <v>16021</v>
      </c>
      <c r="AX63" s="22">
        <v>12224.800000000001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VLOOKUP("&lt;T11Titel&gt;",Uebersetzungen!$B$3:$E$331,Uebersetzungen!$B$2+1,FALSE)</f>
        <v>Wirtschaftsstruktur seit 2011: Region Surselva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516</v>
      </c>
      <c r="E12" s="11">
        <v>1325</v>
      </c>
      <c r="F12" s="12">
        <v>853.32</v>
      </c>
      <c r="H12" s="10">
        <v>515</v>
      </c>
      <c r="I12" s="11">
        <v>1319</v>
      </c>
      <c r="J12" s="12">
        <v>838.2</v>
      </c>
      <c r="L12" s="10">
        <v>526</v>
      </c>
      <c r="M12" s="11">
        <v>1359</v>
      </c>
      <c r="N12" s="12">
        <v>850.84</v>
      </c>
      <c r="O12" s="27"/>
      <c r="P12" s="10">
        <v>526</v>
      </c>
      <c r="Q12" s="11">
        <v>1378</v>
      </c>
      <c r="R12" s="12">
        <v>880.71</v>
      </c>
      <c r="S12" s="27"/>
      <c r="T12" s="10">
        <v>538</v>
      </c>
      <c r="U12" s="11">
        <v>1386</v>
      </c>
      <c r="V12" s="12">
        <v>900.06</v>
      </c>
      <c r="X12" s="10">
        <v>544</v>
      </c>
      <c r="Y12" s="11">
        <v>1398</v>
      </c>
      <c r="Z12" s="12">
        <v>907.13999999999987</v>
      </c>
      <c r="AB12" s="10">
        <v>559</v>
      </c>
      <c r="AC12" s="11">
        <v>1422</v>
      </c>
      <c r="AD12" s="12">
        <v>908.80999999999983</v>
      </c>
      <c r="AF12" s="10">
        <v>573</v>
      </c>
      <c r="AG12" s="11">
        <v>1447</v>
      </c>
      <c r="AH12" s="12">
        <v>935.48</v>
      </c>
      <c r="AJ12" s="10">
        <v>578</v>
      </c>
      <c r="AK12" s="11">
        <v>1493</v>
      </c>
      <c r="AL12" s="12">
        <v>953.39</v>
      </c>
      <c r="AN12" s="10">
        <v>597</v>
      </c>
      <c r="AO12" s="11">
        <v>1512</v>
      </c>
      <c r="AP12" s="12">
        <v>966.80999999999983</v>
      </c>
      <c r="AR12" s="10">
        <v>605</v>
      </c>
      <c r="AS12" s="11">
        <v>1514</v>
      </c>
      <c r="AT12" s="12">
        <v>958.20999999999981</v>
      </c>
      <c r="AU12" s="23"/>
      <c r="AV12" s="10">
        <v>621</v>
      </c>
      <c r="AW12" s="11">
        <v>1564</v>
      </c>
      <c r="AX12" s="12">
        <v>968.49999999999977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516</v>
      </c>
      <c r="E13" s="18">
        <v>1325</v>
      </c>
      <c r="F13" s="15">
        <v>853.32</v>
      </c>
      <c r="H13" s="14">
        <v>515</v>
      </c>
      <c r="I13" s="18">
        <v>1319</v>
      </c>
      <c r="J13" s="15">
        <v>838.2</v>
      </c>
      <c r="L13" s="14">
        <v>526</v>
      </c>
      <c r="M13" s="18">
        <v>1359</v>
      </c>
      <c r="N13" s="15">
        <v>850.84</v>
      </c>
      <c r="O13" s="27"/>
      <c r="P13" s="14">
        <v>526</v>
      </c>
      <c r="Q13" s="18">
        <v>1378</v>
      </c>
      <c r="R13" s="15">
        <v>880.71</v>
      </c>
      <c r="S13" s="27"/>
      <c r="T13" s="14">
        <v>538</v>
      </c>
      <c r="U13" s="18">
        <v>1386</v>
      </c>
      <c r="V13" s="15">
        <v>900.06</v>
      </c>
      <c r="X13" s="14">
        <v>544</v>
      </c>
      <c r="Y13" s="18">
        <v>1398</v>
      </c>
      <c r="Z13" s="15">
        <v>907.13999999999987</v>
      </c>
      <c r="AB13" s="14">
        <v>559</v>
      </c>
      <c r="AC13" s="18">
        <v>1422</v>
      </c>
      <c r="AD13" s="15">
        <v>908.80999999999983</v>
      </c>
      <c r="AF13" s="14">
        <v>573</v>
      </c>
      <c r="AG13" s="18">
        <v>1447</v>
      </c>
      <c r="AH13" s="15">
        <v>935.48</v>
      </c>
      <c r="AJ13" s="14">
        <v>578</v>
      </c>
      <c r="AK13" s="18">
        <v>1493</v>
      </c>
      <c r="AL13" s="15">
        <v>953.39</v>
      </c>
      <c r="AN13" s="14">
        <v>597</v>
      </c>
      <c r="AO13" s="18">
        <v>1512</v>
      </c>
      <c r="AP13" s="15">
        <v>966.80999999999983</v>
      </c>
      <c r="AR13" s="14">
        <v>605</v>
      </c>
      <c r="AS13" s="18">
        <v>1514</v>
      </c>
      <c r="AT13" s="15">
        <v>958.20999999999981</v>
      </c>
      <c r="AU13" s="23"/>
      <c r="AV13" s="14">
        <v>621</v>
      </c>
      <c r="AW13" s="18">
        <v>1564</v>
      </c>
      <c r="AX13" s="15">
        <v>968.49999999999977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 t="s">
        <v>74</v>
      </c>
      <c r="Q14" s="11" t="s">
        <v>74</v>
      </c>
      <c r="R14" s="16" t="s">
        <v>74</v>
      </c>
      <c r="S14" s="27"/>
      <c r="T14" s="10">
        <v>4</v>
      </c>
      <c r="U14" s="11">
        <v>61</v>
      </c>
      <c r="V14" s="16">
        <v>53.099999999999994</v>
      </c>
      <c r="X14" s="10">
        <v>4</v>
      </c>
      <c r="Y14" s="11">
        <v>56</v>
      </c>
      <c r="Z14" s="16">
        <v>49.779999999999994</v>
      </c>
      <c r="AB14" s="10">
        <v>4</v>
      </c>
      <c r="AC14" s="11">
        <v>68</v>
      </c>
      <c r="AD14" s="16">
        <v>60.480000000000004</v>
      </c>
      <c r="AF14" s="10">
        <v>4</v>
      </c>
      <c r="AG14" s="11">
        <v>66</v>
      </c>
      <c r="AH14" s="16">
        <v>58.480000000000004</v>
      </c>
      <c r="AJ14" s="10">
        <v>4</v>
      </c>
      <c r="AK14" s="11">
        <v>71</v>
      </c>
      <c r="AL14" s="16">
        <v>63.550000000000004</v>
      </c>
      <c r="AN14" s="10">
        <v>4</v>
      </c>
      <c r="AO14" s="11">
        <v>73</v>
      </c>
      <c r="AP14" s="16">
        <v>65.849999999999994</v>
      </c>
      <c r="AR14" s="10">
        <v>4</v>
      </c>
      <c r="AS14" s="11">
        <v>67</v>
      </c>
      <c r="AT14" s="16">
        <v>59.08</v>
      </c>
      <c r="AU14" s="23"/>
      <c r="AV14" s="10">
        <v>4</v>
      </c>
      <c r="AW14" s="11">
        <v>57</v>
      </c>
      <c r="AX14" s="16">
        <v>50.18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30</v>
      </c>
      <c r="E15" s="11">
        <v>237</v>
      </c>
      <c r="F15" s="16">
        <v>195.73000000000002</v>
      </c>
      <c r="H15" s="10">
        <v>28</v>
      </c>
      <c r="I15" s="11">
        <v>247</v>
      </c>
      <c r="J15" s="16">
        <v>205.55999999999997</v>
      </c>
      <c r="L15" s="10">
        <v>27</v>
      </c>
      <c r="M15" s="11">
        <v>244</v>
      </c>
      <c r="N15" s="16">
        <v>198.39000000000001</v>
      </c>
      <c r="O15" s="27"/>
      <c r="P15" s="10">
        <v>28</v>
      </c>
      <c r="Q15" s="11">
        <v>232</v>
      </c>
      <c r="R15" s="16">
        <v>185.33</v>
      </c>
      <c r="S15" s="27"/>
      <c r="T15" s="10">
        <v>31</v>
      </c>
      <c r="U15" s="11">
        <v>224</v>
      </c>
      <c r="V15" s="16">
        <v>181.28</v>
      </c>
      <c r="X15" s="10">
        <v>30</v>
      </c>
      <c r="Y15" s="11">
        <v>222</v>
      </c>
      <c r="Z15" s="16">
        <v>181.01000000000005</v>
      </c>
      <c r="AB15" s="10">
        <v>29</v>
      </c>
      <c r="AC15" s="11">
        <v>230</v>
      </c>
      <c r="AD15" s="16">
        <v>187.77</v>
      </c>
      <c r="AF15" s="10">
        <v>28</v>
      </c>
      <c r="AG15" s="11">
        <v>232</v>
      </c>
      <c r="AH15" s="16">
        <v>189.31</v>
      </c>
      <c r="AJ15" s="10">
        <v>28</v>
      </c>
      <c r="AK15" s="11">
        <v>222</v>
      </c>
      <c r="AL15" s="16">
        <v>181.37</v>
      </c>
      <c r="AN15" s="10">
        <v>32</v>
      </c>
      <c r="AO15" s="11">
        <v>230</v>
      </c>
      <c r="AP15" s="16">
        <v>187.69000000000005</v>
      </c>
      <c r="AR15" s="10">
        <v>32</v>
      </c>
      <c r="AS15" s="11">
        <v>182</v>
      </c>
      <c r="AT15" s="16">
        <v>142.13</v>
      </c>
      <c r="AU15" s="23"/>
      <c r="AV15" s="10">
        <v>34</v>
      </c>
      <c r="AW15" s="11">
        <v>196</v>
      </c>
      <c r="AX15" s="16">
        <v>150.44000000000003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8</v>
      </c>
      <c r="E16" s="11">
        <v>10</v>
      </c>
      <c r="F16" s="16">
        <v>3.96</v>
      </c>
      <c r="H16" s="10">
        <v>8</v>
      </c>
      <c r="I16" s="11">
        <v>11</v>
      </c>
      <c r="J16" s="16">
        <v>4.66</v>
      </c>
      <c r="L16" s="10">
        <v>8</v>
      </c>
      <c r="M16" s="11">
        <v>10</v>
      </c>
      <c r="N16" s="16">
        <v>5.04</v>
      </c>
      <c r="O16" s="27"/>
      <c r="P16" s="10">
        <v>7</v>
      </c>
      <c r="Q16" s="11">
        <v>9</v>
      </c>
      <c r="R16" s="16">
        <v>4.53</v>
      </c>
      <c r="S16" s="27"/>
      <c r="T16" s="10">
        <v>8</v>
      </c>
      <c r="U16" s="11">
        <v>10</v>
      </c>
      <c r="V16" s="16">
        <v>5.75</v>
      </c>
      <c r="X16" s="10">
        <v>8</v>
      </c>
      <c r="Y16" s="11">
        <v>11</v>
      </c>
      <c r="Z16" s="16">
        <v>6.3800000000000008</v>
      </c>
      <c r="AB16" s="10">
        <v>8</v>
      </c>
      <c r="AC16" s="11">
        <v>12</v>
      </c>
      <c r="AD16" s="16">
        <v>6.73</v>
      </c>
      <c r="AF16" s="10">
        <v>7</v>
      </c>
      <c r="AG16" s="11">
        <v>10</v>
      </c>
      <c r="AH16" s="16">
        <v>7.3</v>
      </c>
      <c r="AJ16" s="10">
        <v>4</v>
      </c>
      <c r="AK16" s="11">
        <v>6</v>
      </c>
      <c r="AL16" s="16">
        <v>3.5599999999999996</v>
      </c>
      <c r="AN16" s="10">
        <v>5</v>
      </c>
      <c r="AO16" s="11">
        <v>7</v>
      </c>
      <c r="AP16" s="16">
        <v>4.29</v>
      </c>
      <c r="AR16" s="10">
        <v>6</v>
      </c>
      <c r="AS16" s="11">
        <v>16</v>
      </c>
      <c r="AT16" s="16">
        <v>8.98</v>
      </c>
      <c r="AU16" s="23"/>
      <c r="AV16" s="10">
        <v>7</v>
      </c>
      <c r="AW16" s="11">
        <v>24</v>
      </c>
      <c r="AX16" s="16">
        <v>12.530000000000001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56</v>
      </c>
      <c r="E17" s="11">
        <v>250</v>
      </c>
      <c r="F17" s="16">
        <v>218.08000000000004</v>
      </c>
      <c r="H17" s="10">
        <v>56</v>
      </c>
      <c r="I17" s="11">
        <v>249</v>
      </c>
      <c r="J17" s="16">
        <v>214.17</v>
      </c>
      <c r="L17" s="10">
        <v>52</v>
      </c>
      <c r="M17" s="11">
        <v>240</v>
      </c>
      <c r="N17" s="16">
        <v>210.78</v>
      </c>
      <c r="O17" s="27"/>
      <c r="P17" s="10">
        <v>54</v>
      </c>
      <c r="Q17" s="11">
        <v>247</v>
      </c>
      <c r="R17" s="16">
        <v>210.04999999999998</v>
      </c>
      <c r="S17" s="27"/>
      <c r="T17" s="10">
        <v>51</v>
      </c>
      <c r="U17" s="11">
        <v>226</v>
      </c>
      <c r="V17" s="16">
        <v>199.13000000000002</v>
      </c>
      <c r="X17" s="10">
        <v>55</v>
      </c>
      <c r="Y17" s="11">
        <v>234</v>
      </c>
      <c r="Z17" s="16">
        <v>200.34</v>
      </c>
      <c r="AB17" s="10">
        <v>53</v>
      </c>
      <c r="AC17" s="11">
        <v>219</v>
      </c>
      <c r="AD17" s="16">
        <v>186.32</v>
      </c>
      <c r="AF17" s="10">
        <v>55</v>
      </c>
      <c r="AG17" s="11">
        <v>241</v>
      </c>
      <c r="AH17" s="16">
        <v>205.24</v>
      </c>
      <c r="AJ17" s="10">
        <v>60</v>
      </c>
      <c r="AK17" s="11">
        <v>267</v>
      </c>
      <c r="AL17" s="16">
        <v>230</v>
      </c>
      <c r="AN17" s="10">
        <v>58</v>
      </c>
      <c r="AO17" s="11">
        <v>263</v>
      </c>
      <c r="AP17" s="16">
        <v>232.72000000000003</v>
      </c>
      <c r="AR17" s="10">
        <v>57</v>
      </c>
      <c r="AS17" s="11">
        <v>258</v>
      </c>
      <c r="AT17" s="16">
        <v>224.28999999999996</v>
      </c>
      <c r="AU17" s="23"/>
      <c r="AV17" s="10">
        <v>54</v>
      </c>
      <c r="AW17" s="11">
        <v>253</v>
      </c>
      <c r="AX17" s="16">
        <v>221.45000000000002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0</v>
      </c>
      <c r="E18" s="11">
        <v>0</v>
      </c>
      <c r="F18" s="16">
        <v>0</v>
      </c>
      <c r="H18" s="10">
        <v>0</v>
      </c>
      <c r="I18" s="11">
        <v>0</v>
      </c>
      <c r="J18" s="16">
        <v>0</v>
      </c>
      <c r="L18" s="10">
        <v>0</v>
      </c>
      <c r="M18" s="11">
        <v>0</v>
      </c>
      <c r="N18" s="16">
        <v>0</v>
      </c>
      <c r="O18" s="27"/>
      <c r="P18" s="10">
        <v>0</v>
      </c>
      <c r="Q18" s="11">
        <v>0</v>
      </c>
      <c r="R18" s="16">
        <v>0</v>
      </c>
      <c r="S18" s="27"/>
      <c r="T18" s="10">
        <v>0</v>
      </c>
      <c r="U18" s="11">
        <v>0</v>
      </c>
      <c r="V18" s="16">
        <v>0</v>
      </c>
      <c r="X18" s="10">
        <v>0</v>
      </c>
      <c r="Y18" s="11">
        <v>0</v>
      </c>
      <c r="Z18" s="16">
        <v>0</v>
      </c>
      <c r="AB18" s="10">
        <v>0</v>
      </c>
      <c r="AC18" s="11">
        <v>0</v>
      </c>
      <c r="AD18" s="16">
        <v>0</v>
      </c>
      <c r="AF18" s="10">
        <v>0</v>
      </c>
      <c r="AG18" s="11">
        <v>0</v>
      </c>
      <c r="AH18" s="16">
        <v>0</v>
      </c>
      <c r="AJ18" s="10">
        <v>0</v>
      </c>
      <c r="AK18" s="11">
        <v>0</v>
      </c>
      <c r="AL18" s="16">
        <v>0</v>
      </c>
      <c r="AN18" s="10">
        <v>0</v>
      </c>
      <c r="AO18" s="11">
        <v>0</v>
      </c>
      <c r="AP18" s="16">
        <v>0</v>
      </c>
      <c r="AR18" s="10">
        <v>0</v>
      </c>
      <c r="AS18" s="11">
        <v>0</v>
      </c>
      <c r="AT18" s="16">
        <v>0</v>
      </c>
      <c r="AU18" s="23"/>
      <c r="AV18" s="10">
        <v>0</v>
      </c>
      <c r="AW18" s="11">
        <v>0</v>
      </c>
      <c r="AX18" s="16">
        <v>0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 t="s">
        <v>74</v>
      </c>
      <c r="E20" s="11" t="s">
        <v>74</v>
      </c>
      <c r="F20" s="16" t="s">
        <v>74</v>
      </c>
      <c r="H20" s="10" t="s">
        <v>74</v>
      </c>
      <c r="I20" s="11" t="s">
        <v>74</v>
      </c>
      <c r="J20" s="16" t="s">
        <v>74</v>
      </c>
      <c r="L20" s="10" t="s">
        <v>74</v>
      </c>
      <c r="M20" s="11" t="s">
        <v>74</v>
      </c>
      <c r="N20" s="16" t="s">
        <v>74</v>
      </c>
      <c r="O20" s="27"/>
      <c r="P20" s="10" t="s">
        <v>74</v>
      </c>
      <c r="Q20" s="11" t="s">
        <v>74</v>
      </c>
      <c r="R20" s="16" t="s">
        <v>74</v>
      </c>
      <c r="S20" s="27"/>
      <c r="T20" s="10" t="s">
        <v>74</v>
      </c>
      <c r="U20" s="11" t="s">
        <v>74</v>
      </c>
      <c r="V20" s="16" t="s">
        <v>74</v>
      </c>
      <c r="X20" s="10">
        <v>4</v>
      </c>
      <c r="Y20" s="11">
        <v>8</v>
      </c>
      <c r="Z20" s="16">
        <v>6.1</v>
      </c>
      <c r="AB20" s="10">
        <v>4</v>
      </c>
      <c r="AC20" s="11">
        <v>8</v>
      </c>
      <c r="AD20" s="16">
        <v>5.0600000000000005</v>
      </c>
      <c r="AF20" s="10">
        <v>4</v>
      </c>
      <c r="AG20" s="11">
        <v>8</v>
      </c>
      <c r="AH20" s="16">
        <v>4.9499999999999993</v>
      </c>
      <c r="AJ20" s="10">
        <v>4</v>
      </c>
      <c r="AK20" s="11">
        <v>9</v>
      </c>
      <c r="AL20" s="16">
        <v>5.7200000000000006</v>
      </c>
      <c r="AN20" s="10">
        <v>4</v>
      </c>
      <c r="AO20" s="11">
        <v>8</v>
      </c>
      <c r="AP20" s="16">
        <v>4.76</v>
      </c>
      <c r="AR20" s="10">
        <v>6</v>
      </c>
      <c r="AS20" s="11">
        <v>11</v>
      </c>
      <c r="AT20" s="16">
        <v>6.5699999999999994</v>
      </c>
      <c r="AU20" s="23"/>
      <c r="AV20" s="10">
        <v>6</v>
      </c>
      <c r="AW20" s="11">
        <v>10</v>
      </c>
      <c r="AX20" s="16">
        <v>6.24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9</v>
      </c>
      <c r="E21" s="11">
        <v>93</v>
      </c>
      <c r="F21" s="16">
        <v>86.6</v>
      </c>
      <c r="H21" s="10">
        <v>9</v>
      </c>
      <c r="I21" s="11">
        <v>90</v>
      </c>
      <c r="J21" s="16">
        <v>82.789999999999992</v>
      </c>
      <c r="L21" s="10">
        <v>11</v>
      </c>
      <c r="M21" s="11">
        <v>96</v>
      </c>
      <c r="N21" s="16">
        <v>88.01</v>
      </c>
      <c r="O21" s="27"/>
      <c r="P21" s="10">
        <v>12</v>
      </c>
      <c r="Q21" s="11">
        <v>94</v>
      </c>
      <c r="R21" s="16">
        <v>86.32</v>
      </c>
      <c r="S21" s="27"/>
      <c r="T21" s="10">
        <v>12</v>
      </c>
      <c r="U21" s="11">
        <v>100</v>
      </c>
      <c r="V21" s="16">
        <v>89.29</v>
      </c>
      <c r="X21" s="10">
        <v>11</v>
      </c>
      <c r="Y21" s="11">
        <v>90</v>
      </c>
      <c r="Z21" s="16">
        <v>82.65</v>
      </c>
      <c r="AB21" s="10">
        <v>11</v>
      </c>
      <c r="AC21" s="11">
        <v>92</v>
      </c>
      <c r="AD21" s="16">
        <v>81.86999999999999</v>
      </c>
      <c r="AF21" s="10">
        <v>13</v>
      </c>
      <c r="AG21" s="11">
        <v>108</v>
      </c>
      <c r="AH21" s="16">
        <v>98.36</v>
      </c>
      <c r="AJ21" s="10">
        <v>13</v>
      </c>
      <c r="AK21" s="11">
        <v>115</v>
      </c>
      <c r="AL21" s="16">
        <v>103.66999999999999</v>
      </c>
      <c r="AN21" s="10">
        <v>12</v>
      </c>
      <c r="AO21" s="11">
        <v>108</v>
      </c>
      <c r="AP21" s="16">
        <v>95.05</v>
      </c>
      <c r="AR21" s="10">
        <v>12</v>
      </c>
      <c r="AS21" s="11">
        <v>114</v>
      </c>
      <c r="AT21" s="16">
        <v>100.86</v>
      </c>
      <c r="AU21" s="23"/>
      <c r="AV21" s="10">
        <v>12</v>
      </c>
      <c r="AW21" s="11">
        <v>110</v>
      </c>
      <c r="AX21" s="16">
        <v>100.39999999999999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0</v>
      </c>
      <c r="E22" s="11">
        <v>0</v>
      </c>
      <c r="F22" s="16">
        <v>0</v>
      </c>
      <c r="H22" s="10">
        <v>0</v>
      </c>
      <c r="I22" s="11">
        <v>0</v>
      </c>
      <c r="J22" s="16">
        <v>0</v>
      </c>
      <c r="L22" s="10">
        <v>0</v>
      </c>
      <c r="M22" s="11">
        <v>0</v>
      </c>
      <c r="N22" s="16">
        <v>0</v>
      </c>
      <c r="O22" s="27"/>
      <c r="P22" s="10">
        <v>0</v>
      </c>
      <c r="Q22" s="11">
        <v>0</v>
      </c>
      <c r="R22" s="16">
        <v>0</v>
      </c>
      <c r="S22" s="27"/>
      <c r="T22" s="10">
        <v>0</v>
      </c>
      <c r="U22" s="11">
        <v>0</v>
      </c>
      <c r="V22" s="16">
        <v>0</v>
      </c>
      <c r="X22" s="10">
        <v>0</v>
      </c>
      <c r="Y22" s="11">
        <v>0</v>
      </c>
      <c r="Z22" s="16">
        <v>0</v>
      </c>
      <c r="AB22" s="10">
        <v>0</v>
      </c>
      <c r="AC22" s="11">
        <v>0</v>
      </c>
      <c r="AD22" s="16">
        <v>0</v>
      </c>
      <c r="AF22" s="10">
        <v>0</v>
      </c>
      <c r="AG22" s="11">
        <v>0</v>
      </c>
      <c r="AH22" s="16">
        <v>0</v>
      </c>
      <c r="AJ22" s="10">
        <v>0</v>
      </c>
      <c r="AK22" s="11">
        <v>0</v>
      </c>
      <c r="AL22" s="16">
        <v>0</v>
      </c>
      <c r="AN22" s="10">
        <v>0</v>
      </c>
      <c r="AO22" s="11">
        <v>0</v>
      </c>
      <c r="AP22" s="16">
        <v>0</v>
      </c>
      <c r="AR22" s="10">
        <v>0</v>
      </c>
      <c r="AS22" s="11">
        <v>0</v>
      </c>
      <c r="AT22" s="16">
        <v>0</v>
      </c>
      <c r="AU22" s="23"/>
      <c r="AV22" s="10">
        <v>0</v>
      </c>
      <c r="AW22" s="11">
        <v>0</v>
      </c>
      <c r="AX22" s="16">
        <v>0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 t="s">
        <v>74</v>
      </c>
      <c r="E23" s="11" t="s">
        <v>74</v>
      </c>
      <c r="F23" s="16" t="s">
        <v>74</v>
      </c>
      <c r="H23" s="10" t="s">
        <v>74</v>
      </c>
      <c r="I23" s="11" t="s">
        <v>74</v>
      </c>
      <c r="J23" s="16" t="s">
        <v>74</v>
      </c>
      <c r="L23" s="10" t="s">
        <v>74</v>
      </c>
      <c r="M23" s="11" t="s">
        <v>74</v>
      </c>
      <c r="N23" s="16" t="s">
        <v>74</v>
      </c>
      <c r="O23" s="27"/>
      <c r="P23" s="10" t="s">
        <v>74</v>
      </c>
      <c r="Q23" s="11" t="s">
        <v>74</v>
      </c>
      <c r="R23" s="16" t="s">
        <v>74</v>
      </c>
      <c r="S23" s="27"/>
      <c r="T23" s="10" t="s">
        <v>74</v>
      </c>
      <c r="U23" s="11" t="s">
        <v>74</v>
      </c>
      <c r="V23" s="16" t="s">
        <v>74</v>
      </c>
      <c r="X23" s="10" t="s">
        <v>74</v>
      </c>
      <c r="Y23" s="11" t="s">
        <v>74</v>
      </c>
      <c r="Z23" s="16" t="s">
        <v>74</v>
      </c>
      <c r="AB23" s="10" t="s">
        <v>74</v>
      </c>
      <c r="AC23" s="11" t="s">
        <v>74</v>
      </c>
      <c r="AD23" s="16" t="s">
        <v>74</v>
      </c>
      <c r="AF23" s="10" t="s">
        <v>74</v>
      </c>
      <c r="AG23" s="11" t="s">
        <v>74</v>
      </c>
      <c r="AH23" s="16" t="s">
        <v>74</v>
      </c>
      <c r="AJ23" s="10" t="s">
        <v>74</v>
      </c>
      <c r="AK23" s="11" t="s">
        <v>74</v>
      </c>
      <c r="AL23" s="16" t="s">
        <v>74</v>
      </c>
      <c r="AN23" s="10" t="s">
        <v>74</v>
      </c>
      <c r="AO23" s="11" t="s">
        <v>74</v>
      </c>
      <c r="AP23" s="16" t="s">
        <v>74</v>
      </c>
      <c r="AR23" s="10" t="s">
        <v>74</v>
      </c>
      <c r="AS23" s="11" t="s">
        <v>74</v>
      </c>
      <c r="AT23" s="16" t="s">
        <v>74</v>
      </c>
      <c r="AU23" s="23"/>
      <c r="AV23" s="10" t="s">
        <v>74</v>
      </c>
      <c r="AW23" s="11" t="s">
        <v>74</v>
      </c>
      <c r="AX23" s="16" t="s">
        <v>74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 t="s">
        <v>74</v>
      </c>
      <c r="E24" s="11" t="s">
        <v>74</v>
      </c>
      <c r="F24" s="16" t="s">
        <v>74</v>
      </c>
      <c r="H24" s="10" t="s">
        <v>74</v>
      </c>
      <c r="I24" s="11" t="s">
        <v>74</v>
      </c>
      <c r="J24" s="16" t="s">
        <v>74</v>
      </c>
      <c r="L24" s="10" t="s">
        <v>74</v>
      </c>
      <c r="M24" s="11" t="s">
        <v>74</v>
      </c>
      <c r="N24" s="16" t="s">
        <v>74</v>
      </c>
      <c r="O24" s="27"/>
      <c r="P24" s="10">
        <v>5</v>
      </c>
      <c r="Q24" s="11">
        <v>21</v>
      </c>
      <c r="R24" s="16">
        <v>16.559999999999999</v>
      </c>
      <c r="S24" s="27"/>
      <c r="T24" s="10">
        <v>4</v>
      </c>
      <c r="U24" s="11">
        <v>19</v>
      </c>
      <c r="V24" s="16">
        <v>17.05</v>
      </c>
      <c r="X24" s="10">
        <v>4</v>
      </c>
      <c r="Y24" s="11">
        <v>20</v>
      </c>
      <c r="Z24" s="16">
        <v>17.920000000000002</v>
      </c>
      <c r="AB24" s="10">
        <v>5</v>
      </c>
      <c r="AC24" s="11">
        <v>22</v>
      </c>
      <c r="AD24" s="16">
        <v>19.619999999999997</v>
      </c>
      <c r="AF24" s="10">
        <v>6</v>
      </c>
      <c r="AG24" s="11">
        <v>27</v>
      </c>
      <c r="AH24" s="16">
        <v>24.029999999999998</v>
      </c>
      <c r="AJ24" s="10">
        <v>5</v>
      </c>
      <c r="AK24" s="11">
        <v>24</v>
      </c>
      <c r="AL24" s="16">
        <v>21.26</v>
      </c>
      <c r="AN24" s="10">
        <v>6</v>
      </c>
      <c r="AO24" s="11">
        <v>30</v>
      </c>
      <c r="AP24" s="16">
        <v>26.35</v>
      </c>
      <c r="AR24" s="10">
        <v>7</v>
      </c>
      <c r="AS24" s="11">
        <v>32</v>
      </c>
      <c r="AT24" s="16">
        <v>27.990000000000002</v>
      </c>
      <c r="AU24" s="23"/>
      <c r="AV24" s="10">
        <v>6</v>
      </c>
      <c r="AW24" s="11">
        <v>28</v>
      </c>
      <c r="AX24" s="16">
        <v>24.66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 t="s">
        <v>74</v>
      </c>
      <c r="E25" s="11" t="s">
        <v>74</v>
      </c>
      <c r="F25" s="16" t="s">
        <v>74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15</v>
      </c>
      <c r="E26" s="11">
        <v>48</v>
      </c>
      <c r="F26" s="16">
        <v>40.440000000000005</v>
      </c>
      <c r="H26" s="10">
        <v>18</v>
      </c>
      <c r="I26" s="11">
        <v>47</v>
      </c>
      <c r="J26" s="16">
        <v>39.51</v>
      </c>
      <c r="L26" s="10">
        <v>18</v>
      </c>
      <c r="M26" s="11">
        <v>50</v>
      </c>
      <c r="N26" s="16">
        <v>43.739999999999995</v>
      </c>
      <c r="O26" s="27"/>
      <c r="P26" s="10">
        <v>19</v>
      </c>
      <c r="Q26" s="11">
        <v>47</v>
      </c>
      <c r="R26" s="16">
        <v>41.66</v>
      </c>
      <c r="S26" s="27"/>
      <c r="T26" s="10">
        <v>16</v>
      </c>
      <c r="U26" s="11">
        <v>44</v>
      </c>
      <c r="V26" s="16">
        <v>39.210000000000008</v>
      </c>
      <c r="X26" s="10">
        <v>18</v>
      </c>
      <c r="Y26" s="11">
        <v>60</v>
      </c>
      <c r="Z26" s="16">
        <v>52.02000000000001</v>
      </c>
      <c r="AB26" s="10">
        <v>16</v>
      </c>
      <c r="AC26" s="11">
        <v>58</v>
      </c>
      <c r="AD26" s="16">
        <v>49.710000000000008</v>
      </c>
      <c r="AF26" s="10">
        <v>16</v>
      </c>
      <c r="AG26" s="11">
        <v>55</v>
      </c>
      <c r="AH26" s="16">
        <v>48.650000000000006</v>
      </c>
      <c r="AJ26" s="10">
        <v>15</v>
      </c>
      <c r="AK26" s="11">
        <v>57</v>
      </c>
      <c r="AL26" s="16">
        <v>52.399999999999991</v>
      </c>
      <c r="AN26" s="10">
        <v>15</v>
      </c>
      <c r="AO26" s="11">
        <v>61</v>
      </c>
      <c r="AP26" s="16">
        <v>54.279999999999994</v>
      </c>
      <c r="AR26" s="10">
        <v>15</v>
      </c>
      <c r="AS26" s="11">
        <v>55</v>
      </c>
      <c r="AT26" s="16">
        <v>46.460000000000008</v>
      </c>
      <c r="AU26" s="23"/>
      <c r="AV26" s="10">
        <v>18</v>
      </c>
      <c r="AW26" s="11">
        <v>60</v>
      </c>
      <c r="AX26" s="16">
        <v>47.669999999999995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10</v>
      </c>
      <c r="E27" s="11">
        <v>170</v>
      </c>
      <c r="F27" s="16">
        <v>145.96</v>
      </c>
      <c r="H27" s="10">
        <v>11</v>
      </c>
      <c r="I27" s="11">
        <v>165</v>
      </c>
      <c r="J27" s="16">
        <v>141.38000000000002</v>
      </c>
      <c r="L27" s="10">
        <v>11</v>
      </c>
      <c r="M27" s="11">
        <v>159</v>
      </c>
      <c r="N27" s="16">
        <v>136.93</v>
      </c>
      <c r="O27" s="27"/>
      <c r="P27" s="10">
        <v>11</v>
      </c>
      <c r="Q27" s="11">
        <v>176</v>
      </c>
      <c r="R27" s="16">
        <v>148.94999999999999</v>
      </c>
      <c r="S27" s="27"/>
      <c r="T27" s="10">
        <v>11</v>
      </c>
      <c r="U27" s="11">
        <v>179</v>
      </c>
      <c r="V27" s="16">
        <v>153.72000000000003</v>
      </c>
      <c r="X27" s="10">
        <v>11</v>
      </c>
      <c r="Y27" s="11">
        <v>176</v>
      </c>
      <c r="Z27" s="16">
        <v>148.61999999999998</v>
      </c>
      <c r="AB27" s="10">
        <v>13</v>
      </c>
      <c r="AC27" s="11">
        <v>171</v>
      </c>
      <c r="AD27" s="16">
        <v>140.98000000000002</v>
      </c>
      <c r="AF27" s="10">
        <v>15</v>
      </c>
      <c r="AG27" s="11">
        <v>231</v>
      </c>
      <c r="AH27" s="16">
        <v>200.43</v>
      </c>
      <c r="AJ27" s="10">
        <v>13</v>
      </c>
      <c r="AK27" s="11">
        <v>185</v>
      </c>
      <c r="AL27" s="16">
        <v>158.52000000000001</v>
      </c>
      <c r="AN27" s="10">
        <v>12</v>
      </c>
      <c r="AO27" s="11">
        <v>183</v>
      </c>
      <c r="AP27" s="16">
        <v>160.57000000000002</v>
      </c>
      <c r="AR27" s="10">
        <v>13</v>
      </c>
      <c r="AS27" s="11">
        <v>196</v>
      </c>
      <c r="AT27" s="16">
        <v>176.4</v>
      </c>
      <c r="AU27" s="23"/>
      <c r="AV27" s="10">
        <v>12</v>
      </c>
      <c r="AW27" s="11">
        <v>201</v>
      </c>
      <c r="AX27" s="16">
        <v>178.44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13</v>
      </c>
      <c r="E28" s="11">
        <v>40</v>
      </c>
      <c r="F28" s="16">
        <v>27.630000000000003</v>
      </c>
      <c r="H28" s="10">
        <v>13</v>
      </c>
      <c r="I28" s="11">
        <v>35</v>
      </c>
      <c r="J28" s="16">
        <v>26.86</v>
      </c>
      <c r="L28" s="10">
        <v>12</v>
      </c>
      <c r="M28" s="11">
        <v>37</v>
      </c>
      <c r="N28" s="16">
        <v>28.299999999999997</v>
      </c>
      <c r="O28" s="27"/>
      <c r="P28" s="10">
        <v>12</v>
      </c>
      <c r="Q28" s="11">
        <v>40</v>
      </c>
      <c r="R28" s="16">
        <v>30.019999999999996</v>
      </c>
      <c r="S28" s="27"/>
      <c r="T28" s="10">
        <v>12</v>
      </c>
      <c r="U28" s="11">
        <v>37</v>
      </c>
      <c r="V28" s="16">
        <v>27.479999999999997</v>
      </c>
      <c r="X28" s="10">
        <v>11</v>
      </c>
      <c r="Y28" s="11">
        <v>27</v>
      </c>
      <c r="Z28" s="16">
        <v>19.860000000000003</v>
      </c>
      <c r="AB28" s="10">
        <v>10</v>
      </c>
      <c r="AC28" s="11">
        <v>22</v>
      </c>
      <c r="AD28" s="16">
        <v>14.610000000000001</v>
      </c>
      <c r="AF28" s="10">
        <v>11</v>
      </c>
      <c r="AG28" s="11">
        <v>23</v>
      </c>
      <c r="AH28" s="16">
        <v>16.2</v>
      </c>
      <c r="AJ28" s="10">
        <v>11</v>
      </c>
      <c r="AK28" s="11">
        <v>25</v>
      </c>
      <c r="AL28" s="16">
        <v>15.79</v>
      </c>
      <c r="AN28" s="10">
        <v>14</v>
      </c>
      <c r="AO28" s="11">
        <v>25</v>
      </c>
      <c r="AP28" s="16">
        <v>17.8</v>
      </c>
      <c r="AR28" s="10">
        <v>13</v>
      </c>
      <c r="AS28" s="11">
        <v>21</v>
      </c>
      <c r="AT28" s="16">
        <v>16.009999999999998</v>
      </c>
      <c r="AU28" s="23"/>
      <c r="AV28" s="10">
        <v>12</v>
      </c>
      <c r="AW28" s="11">
        <v>21</v>
      </c>
      <c r="AX28" s="16">
        <v>14.059999999999999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41</v>
      </c>
      <c r="E29" s="11">
        <v>602</v>
      </c>
      <c r="F29" s="16">
        <v>558.59</v>
      </c>
      <c r="H29" s="10">
        <v>41</v>
      </c>
      <c r="I29" s="11">
        <v>596</v>
      </c>
      <c r="J29" s="16">
        <v>558.86</v>
      </c>
      <c r="L29" s="10">
        <v>39</v>
      </c>
      <c r="M29" s="11">
        <v>631</v>
      </c>
      <c r="N29" s="16">
        <v>596.87000000000012</v>
      </c>
      <c r="O29" s="27"/>
      <c r="P29" s="10">
        <v>39</v>
      </c>
      <c r="Q29" s="11">
        <v>637</v>
      </c>
      <c r="R29" s="16">
        <v>602.70000000000005</v>
      </c>
      <c r="S29" s="27"/>
      <c r="T29" s="10">
        <v>41</v>
      </c>
      <c r="U29" s="11">
        <v>676</v>
      </c>
      <c r="V29" s="16">
        <v>632.80999999999995</v>
      </c>
      <c r="X29" s="10">
        <v>41</v>
      </c>
      <c r="Y29" s="11">
        <v>764</v>
      </c>
      <c r="Z29" s="16">
        <v>717.1400000000001</v>
      </c>
      <c r="AB29" s="10">
        <v>42</v>
      </c>
      <c r="AC29" s="11">
        <v>754</v>
      </c>
      <c r="AD29" s="16">
        <v>705.36000000000013</v>
      </c>
      <c r="AF29" s="10">
        <v>40</v>
      </c>
      <c r="AG29" s="11">
        <v>742</v>
      </c>
      <c r="AH29" s="16">
        <v>698.42</v>
      </c>
      <c r="AJ29" s="10">
        <v>44</v>
      </c>
      <c r="AK29" s="11">
        <v>789</v>
      </c>
      <c r="AL29" s="16">
        <v>742.13000000000011</v>
      </c>
      <c r="AN29" s="10">
        <v>46</v>
      </c>
      <c r="AO29" s="11">
        <v>776</v>
      </c>
      <c r="AP29" s="16">
        <v>729.32</v>
      </c>
      <c r="AR29" s="10">
        <v>46</v>
      </c>
      <c r="AS29" s="11">
        <v>905</v>
      </c>
      <c r="AT29" s="16">
        <v>861.05</v>
      </c>
      <c r="AU29" s="23"/>
      <c r="AV29" s="10">
        <v>45</v>
      </c>
      <c r="AW29" s="11">
        <v>897</v>
      </c>
      <c r="AX29" s="16">
        <v>850.07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127</v>
      </c>
      <c r="E30" s="17">
        <v>708</v>
      </c>
      <c r="F30" s="16">
        <v>627.16999999999996</v>
      </c>
      <c r="H30" s="10">
        <v>125</v>
      </c>
      <c r="I30" s="17">
        <v>698</v>
      </c>
      <c r="J30" s="16">
        <v>621.49</v>
      </c>
      <c r="L30" s="10">
        <v>128</v>
      </c>
      <c r="M30" s="17">
        <v>670</v>
      </c>
      <c r="N30" s="16">
        <v>605.15000000000009</v>
      </c>
      <c r="O30" s="27"/>
      <c r="P30" s="10">
        <v>130</v>
      </c>
      <c r="Q30" s="17">
        <v>686</v>
      </c>
      <c r="R30" s="16">
        <v>614.52</v>
      </c>
      <c r="S30" s="27"/>
      <c r="T30" s="10">
        <v>129</v>
      </c>
      <c r="U30" s="17">
        <v>713</v>
      </c>
      <c r="V30" s="16">
        <v>638.02</v>
      </c>
      <c r="X30" s="10">
        <v>126</v>
      </c>
      <c r="Y30" s="17">
        <v>676</v>
      </c>
      <c r="Z30" s="16">
        <v>599.30000000000007</v>
      </c>
      <c r="AB30" s="10">
        <v>139</v>
      </c>
      <c r="AC30" s="17">
        <v>663</v>
      </c>
      <c r="AD30" s="16">
        <v>588.61000000000013</v>
      </c>
      <c r="AF30" s="10">
        <v>138</v>
      </c>
      <c r="AG30" s="17">
        <v>695</v>
      </c>
      <c r="AH30" s="16">
        <v>626.3900000000001</v>
      </c>
      <c r="AJ30" s="10">
        <v>145</v>
      </c>
      <c r="AK30" s="17">
        <v>719</v>
      </c>
      <c r="AL30" s="16">
        <v>643.36</v>
      </c>
      <c r="AN30" s="10">
        <v>143</v>
      </c>
      <c r="AO30" s="17">
        <v>736</v>
      </c>
      <c r="AP30" s="16">
        <v>665.16</v>
      </c>
      <c r="AR30" s="10">
        <v>145</v>
      </c>
      <c r="AS30" s="17">
        <v>704</v>
      </c>
      <c r="AT30" s="16">
        <v>627.86000000000013</v>
      </c>
      <c r="AU30" s="23"/>
      <c r="AV30" s="10">
        <v>145</v>
      </c>
      <c r="AW30" s="17">
        <v>683</v>
      </c>
      <c r="AX30" s="16">
        <v>603.87000000000023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318</v>
      </c>
      <c r="E31" s="18">
        <v>2238</v>
      </c>
      <c r="F31" s="15">
        <v>1975.73</v>
      </c>
      <c r="H31" s="14">
        <v>320</v>
      </c>
      <c r="I31" s="18">
        <v>2224</v>
      </c>
      <c r="J31" s="15">
        <v>1967.64</v>
      </c>
      <c r="L31" s="14">
        <v>316</v>
      </c>
      <c r="M31" s="18">
        <v>2223</v>
      </c>
      <c r="N31" s="15">
        <v>1988.5800000000004</v>
      </c>
      <c r="O31" s="27"/>
      <c r="P31" s="14">
        <v>325</v>
      </c>
      <c r="Q31" s="18">
        <v>2262</v>
      </c>
      <c r="R31" s="15">
        <v>2002.4099999999999</v>
      </c>
      <c r="S31" s="27"/>
      <c r="T31" s="14">
        <v>324</v>
      </c>
      <c r="U31" s="18">
        <v>2300</v>
      </c>
      <c r="V31" s="15">
        <v>2045.52</v>
      </c>
      <c r="X31" s="14">
        <v>325</v>
      </c>
      <c r="Y31" s="18">
        <v>2347</v>
      </c>
      <c r="Z31" s="15">
        <v>2084.11</v>
      </c>
      <c r="AB31" s="14">
        <v>336</v>
      </c>
      <c r="AC31" s="18">
        <v>2322</v>
      </c>
      <c r="AD31" s="15">
        <v>2050.11</v>
      </c>
      <c r="AF31" s="14">
        <v>339</v>
      </c>
      <c r="AG31" s="18">
        <v>2441</v>
      </c>
      <c r="AH31" s="15">
        <v>2180.75</v>
      </c>
      <c r="AJ31" s="14">
        <v>348</v>
      </c>
      <c r="AK31" s="18">
        <v>2492</v>
      </c>
      <c r="AL31" s="15">
        <v>2224.3200000000002</v>
      </c>
      <c r="AN31" s="14">
        <v>353</v>
      </c>
      <c r="AO31" s="18">
        <v>2502</v>
      </c>
      <c r="AP31" s="15">
        <v>2245.8200000000002</v>
      </c>
      <c r="AR31" s="14">
        <v>358</v>
      </c>
      <c r="AS31" s="18">
        <v>2564</v>
      </c>
      <c r="AT31" s="15">
        <v>2300.65</v>
      </c>
      <c r="AU31" s="23"/>
      <c r="AV31" s="14">
        <v>357</v>
      </c>
      <c r="AW31" s="18">
        <v>2544</v>
      </c>
      <c r="AX31" s="15">
        <v>2263.7400000000002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53</v>
      </c>
      <c r="E32" s="17">
        <v>233</v>
      </c>
      <c r="F32" s="16">
        <v>196.76999999999998</v>
      </c>
      <c r="H32" s="10">
        <v>53</v>
      </c>
      <c r="I32" s="17">
        <v>229</v>
      </c>
      <c r="J32" s="16">
        <v>192.75</v>
      </c>
      <c r="L32" s="10">
        <v>56</v>
      </c>
      <c r="M32" s="17">
        <v>239</v>
      </c>
      <c r="N32" s="16">
        <v>204.09</v>
      </c>
      <c r="O32" s="27"/>
      <c r="P32" s="10">
        <v>57</v>
      </c>
      <c r="Q32" s="17">
        <v>246</v>
      </c>
      <c r="R32" s="16">
        <v>207.42999999999998</v>
      </c>
      <c r="S32" s="27"/>
      <c r="T32" s="10">
        <v>59</v>
      </c>
      <c r="U32" s="17">
        <v>239</v>
      </c>
      <c r="V32" s="16">
        <v>204.70999999999998</v>
      </c>
      <c r="X32" s="10">
        <v>58</v>
      </c>
      <c r="Y32" s="17">
        <v>230</v>
      </c>
      <c r="Z32" s="16">
        <v>199.93000000000004</v>
      </c>
      <c r="AB32" s="10">
        <v>62</v>
      </c>
      <c r="AC32" s="17">
        <v>241</v>
      </c>
      <c r="AD32" s="16">
        <v>206.20000000000005</v>
      </c>
      <c r="AF32" s="10">
        <v>61</v>
      </c>
      <c r="AG32" s="17">
        <v>244</v>
      </c>
      <c r="AH32" s="16">
        <v>209.94</v>
      </c>
      <c r="AJ32" s="10">
        <v>61</v>
      </c>
      <c r="AK32" s="17">
        <v>245</v>
      </c>
      <c r="AL32" s="16">
        <v>214.88</v>
      </c>
      <c r="AN32" s="10">
        <v>59</v>
      </c>
      <c r="AO32" s="17">
        <v>236</v>
      </c>
      <c r="AP32" s="16">
        <v>204.66000000000003</v>
      </c>
      <c r="AR32" s="10">
        <v>59</v>
      </c>
      <c r="AS32" s="17">
        <v>240</v>
      </c>
      <c r="AT32" s="16">
        <v>205.70000000000002</v>
      </c>
      <c r="AU32" s="23"/>
      <c r="AV32" s="10">
        <v>59</v>
      </c>
      <c r="AW32" s="17">
        <v>239</v>
      </c>
      <c r="AX32" s="16">
        <v>205.21999999999997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24</v>
      </c>
      <c r="E33" s="11">
        <v>95</v>
      </c>
      <c r="F33" s="16">
        <v>75.8</v>
      </c>
      <c r="H33" s="10">
        <v>27</v>
      </c>
      <c r="I33" s="11">
        <v>84</v>
      </c>
      <c r="J33" s="16">
        <v>66.399999999999991</v>
      </c>
      <c r="L33" s="10">
        <v>25</v>
      </c>
      <c r="M33" s="11">
        <v>87</v>
      </c>
      <c r="N33" s="16">
        <v>72.81</v>
      </c>
      <c r="O33" s="27"/>
      <c r="P33" s="10">
        <v>26</v>
      </c>
      <c r="Q33" s="11">
        <v>94</v>
      </c>
      <c r="R33" s="16">
        <v>75.81</v>
      </c>
      <c r="S33" s="27"/>
      <c r="T33" s="10">
        <v>24</v>
      </c>
      <c r="U33" s="11">
        <v>81</v>
      </c>
      <c r="V33" s="16">
        <v>67.11</v>
      </c>
      <c r="X33" s="10">
        <v>24</v>
      </c>
      <c r="Y33" s="11">
        <v>80</v>
      </c>
      <c r="Z33" s="16">
        <v>65.28</v>
      </c>
      <c r="AB33" s="10">
        <v>25</v>
      </c>
      <c r="AC33" s="11">
        <v>89</v>
      </c>
      <c r="AD33" s="16">
        <v>73.199999999999989</v>
      </c>
      <c r="AF33" s="10">
        <v>24</v>
      </c>
      <c r="AG33" s="11">
        <v>90</v>
      </c>
      <c r="AH33" s="16">
        <v>72.929999999999993</v>
      </c>
      <c r="AJ33" s="10">
        <v>22</v>
      </c>
      <c r="AK33" s="11">
        <v>80</v>
      </c>
      <c r="AL33" s="16">
        <v>66.930000000000007</v>
      </c>
      <c r="AN33" s="10">
        <v>23</v>
      </c>
      <c r="AO33" s="11">
        <v>86</v>
      </c>
      <c r="AP33" s="16">
        <v>74.469999999999985</v>
      </c>
      <c r="AR33" s="10">
        <v>23</v>
      </c>
      <c r="AS33" s="11">
        <v>81</v>
      </c>
      <c r="AT33" s="16">
        <v>69.2</v>
      </c>
      <c r="AU33" s="23"/>
      <c r="AV33" s="10">
        <v>22</v>
      </c>
      <c r="AW33" s="11">
        <v>81</v>
      </c>
      <c r="AX33" s="16">
        <v>68.47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155</v>
      </c>
      <c r="E34" s="11">
        <v>867</v>
      </c>
      <c r="F34" s="16">
        <v>613.07000000000005</v>
      </c>
      <c r="H34" s="10">
        <v>150</v>
      </c>
      <c r="I34" s="11">
        <v>846</v>
      </c>
      <c r="J34" s="16">
        <v>603.82000000000005</v>
      </c>
      <c r="L34" s="10">
        <v>154</v>
      </c>
      <c r="M34" s="11">
        <v>831</v>
      </c>
      <c r="N34" s="16">
        <v>598.70000000000016</v>
      </c>
      <c r="O34" s="27"/>
      <c r="P34" s="10">
        <v>155</v>
      </c>
      <c r="Q34" s="11">
        <v>853</v>
      </c>
      <c r="R34" s="16">
        <v>621.36</v>
      </c>
      <c r="S34" s="27"/>
      <c r="T34" s="10">
        <v>157</v>
      </c>
      <c r="U34" s="11">
        <v>842</v>
      </c>
      <c r="V34" s="16">
        <v>611.7199999999998</v>
      </c>
      <c r="X34" s="10">
        <v>156</v>
      </c>
      <c r="Y34" s="11">
        <v>809</v>
      </c>
      <c r="Z34" s="16">
        <v>586.78</v>
      </c>
      <c r="AB34" s="10">
        <v>162</v>
      </c>
      <c r="AC34" s="11">
        <v>815</v>
      </c>
      <c r="AD34" s="16">
        <v>595.45000000000016</v>
      </c>
      <c r="AF34" s="10">
        <v>163</v>
      </c>
      <c r="AG34" s="11">
        <v>796</v>
      </c>
      <c r="AH34" s="16">
        <v>569.16</v>
      </c>
      <c r="AJ34" s="10">
        <v>162</v>
      </c>
      <c r="AK34" s="11">
        <v>782</v>
      </c>
      <c r="AL34" s="16">
        <v>562.74000000000012</v>
      </c>
      <c r="AN34" s="10">
        <v>165</v>
      </c>
      <c r="AO34" s="11">
        <v>782</v>
      </c>
      <c r="AP34" s="16">
        <v>564.4</v>
      </c>
      <c r="AR34" s="10">
        <v>158</v>
      </c>
      <c r="AS34" s="11">
        <v>776</v>
      </c>
      <c r="AT34" s="16">
        <v>543.16999999999996</v>
      </c>
      <c r="AU34" s="23"/>
      <c r="AV34" s="10">
        <v>160</v>
      </c>
      <c r="AW34" s="11">
        <v>798</v>
      </c>
      <c r="AX34" s="16">
        <v>569.2299999999999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47</v>
      </c>
      <c r="E35" s="11">
        <v>849</v>
      </c>
      <c r="F35" s="16">
        <v>674.70999999999981</v>
      </c>
      <c r="H35" s="10">
        <v>44</v>
      </c>
      <c r="I35" s="11">
        <v>696</v>
      </c>
      <c r="J35" s="16">
        <v>584.37000000000012</v>
      </c>
      <c r="L35" s="10">
        <v>45</v>
      </c>
      <c r="M35" s="11">
        <v>799</v>
      </c>
      <c r="N35" s="16">
        <v>682.21</v>
      </c>
      <c r="O35" s="27"/>
      <c r="P35" s="10">
        <v>44</v>
      </c>
      <c r="Q35" s="11">
        <v>775</v>
      </c>
      <c r="R35" s="16">
        <v>634.05000000000007</v>
      </c>
      <c r="S35" s="27"/>
      <c r="T35" s="10">
        <v>45</v>
      </c>
      <c r="U35" s="11">
        <v>836</v>
      </c>
      <c r="V35" s="16">
        <v>683.53</v>
      </c>
      <c r="X35" s="10">
        <v>49</v>
      </c>
      <c r="Y35" s="11">
        <v>714</v>
      </c>
      <c r="Z35" s="16">
        <v>595.38</v>
      </c>
      <c r="AB35" s="10">
        <v>46</v>
      </c>
      <c r="AC35" s="11">
        <v>725</v>
      </c>
      <c r="AD35" s="16">
        <v>600.43999999999994</v>
      </c>
      <c r="AF35" s="10">
        <v>47</v>
      </c>
      <c r="AG35" s="11">
        <v>718</v>
      </c>
      <c r="AH35" s="16">
        <v>583.43000000000006</v>
      </c>
      <c r="AJ35" s="10">
        <v>47</v>
      </c>
      <c r="AK35" s="11">
        <v>712</v>
      </c>
      <c r="AL35" s="16">
        <v>581.5899999999998</v>
      </c>
      <c r="AN35" s="10">
        <v>49</v>
      </c>
      <c r="AO35" s="11">
        <v>778</v>
      </c>
      <c r="AP35" s="16">
        <v>643.40000000000009</v>
      </c>
      <c r="AR35" s="10">
        <v>52</v>
      </c>
      <c r="AS35" s="11">
        <v>804</v>
      </c>
      <c r="AT35" s="16">
        <v>665.87000000000012</v>
      </c>
      <c r="AU35" s="23"/>
      <c r="AV35" s="10">
        <v>51</v>
      </c>
      <c r="AW35" s="11">
        <v>789</v>
      </c>
      <c r="AX35" s="16">
        <v>633.32999999999993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 t="s">
        <v>74</v>
      </c>
      <c r="E36" s="11" t="s">
        <v>74</v>
      </c>
      <c r="F36" s="16" t="s">
        <v>74</v>
      </c>
      <c r="H36" s="10" t="s">
        <v>74</v>
      </c>
      <c r="I36" s="11" t="s">
        <v>74</v>
      </c>
      <c r="J36" s="16" t="s">
        <v>74</v>
      </c>
      <c r="L36" s="10" t="s">
        <v>74</v>
      </c>
      <c r="M36" s="11" t="s">
        <v>74</v>
      </c>
      <c r="N36" s="16" t="s">
        <v>74</v>
      </c>
      <c r="O36" s="27"/>
      <c r="P36" s="10" t="s">
        <v>74</v>
      </c>
      <c r="Q36" s="11" t="s">
        <v>74</v>
      </c>
      <c r="R36" s="16" t="s">
        <v>74</v>
      </c>
      <c r="S36" s="27"/>
      <c r="T36" s="10" t="s">
        <v>74</v>
      </c>
      <c r="U36" s="11" t="s">
        <v>74</v>
      </c>
      <c r="V36" s="16" t="s">
        <v>74</v>
      </c>
      <c r="X36" s="10" t="s">
        <v>74</v>
      </c>
      <c r="Y36" s="11" t="s">
        <v>74</v>
      </c>
      <c r="Z36" s="16" t="s">
        <v>74</v>
      </c>
      <c r="AB36" s="10" t="s">
        <v>74</v>
      </c>
      <c r="AC36" s="11" t="s">
        <v>74</v>
      </c>
      <c r="AD36" s="16" t="s">
        <v>74</v>
      </c>
      <c r="AF36" s="10" t="s">
        <v>74</v>
      </c>
      <c r="AG36" s="11" t="s">
        <v>74</v>
      </c>
      <c r="AH36" s="16" t="s">
        <v>74</v>
      </c>
      <c r="AJ36" s="10" t="s">
        <v>74</v>
      </c>
      <c r="AK36" s="11" t="s">
        <v>74</v>
      </c>
      <c r="AL36" s="16" t="s">
        <v>74</v>
      </c>
      <c r="AN36" s="10" t="s">
        <v>74</v>
      </c>
      <c r="AO36" s="11" t="s">
        <v>74</v>
      </c>
      <c r="AP36" s="16" t="s">
        <v>74</v>
      </c>
      <c r="AR36" s="10">
        <v>0</v>
      </c>
      <c r="AS36" s="11">
        <v>0</v>
      </c>
      <c r="AT36" s="16">
        <v>0</v>
      </c>
      <c r="AU36" s="23"/>
      <c r="AV36" s="10" t="s">
        <v>74</v>
      </c>
      <c r="AW36" s="11" t="s">
        <v>74</v>
      </c>
      <c r="AX36" s="16" t="s">
        <v>74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5</v>
      </c>
      <c r="E37" s="11">
        <v>51</v>
      </c>
      <c r="F37" s="16">
        <v>44.550000000000004</v>
      </c>
      <c r="H37" s="10">
        <v>5</v>
      </c>
      <c r="I37" s="11">
        <v>53</v>
      </c>
      <c r="J37" s="16">
        <v>44.879999999999995</v>
      </c>
      <c r="L37" s="10">
        <v>4</v>
      </c>
      <c r="M37" s="11">
        <v>51</v>
      </c>
      <c r="N37" s="16">
        <v>43.16</v>
      </c>
      <c r="O37" s="27"/>
      <c r="P37" s="10">
        <v>4</v>
      </c>
      <c r="Q37" s="11">
        <v>51</v>
      </c>
      <c r="R37" s="16">
        <v>44.849999999999994</v>
      </c>
      <c r="S37" s="27"/>
      <c r="T37" s="10">
        <v>4</v>
      </c>
      <c r="U37" s="11">
        <v>50</v>
      </c>
      <c r="V37" s="16">
        <v>41.489999999999995</v>
      </c>
      <c r="X37" s="10">
        <v>4</v>
      </c>
      <c r="Y37" s="11">
        <v>50</v>
      </c>
      <c r="Z37" s="16">
        <v>44.01</v>
      </c>
      <c r="AB37" s="10">
        <v>4</v>
      </c>
      <c r="AC37" s="11">
        <v>52</v>
      </c>
      <c r="AD37" s="16">
        <v>45.81</v>
      </c>
      <c r="AF37" s="10">
        <v>4</v>
      </c>
      <c r="AG37" s="11">
        <v>52</v>
      </c>
      <c r="AH37" s="16">
        <v>46.49</v>
      </c>
      <c r="AJ37" s="10">
        <v>4</v>
      </c>
      <c r="AK37" s="11">
        <v>56</v>
      </c>
      <c r="AL37" s="16">
        <v>48.810000000000009</v>
      </c>
      <c r="AN37" s="10">
        <v>4</v>
      </c>
      <c r="AO37" s="11">
        <v>55</v>
      </c>
      <c r="AP37" s="16">
        <v>48.85</v>
      </c>
      <c r="AR37" s="10">
        <v>5</v>
      </c>
      <c r="AS37" s="11">
        <v>55</v>
      </c>
      <c r="AT37" s="16">
        <v>50.48</v>
      </c>
      <c r="AU37" s="23"/>
      <c r="AV37" s="10">
        <v>4</v>
      </c>
      <c r="AW37" s="11">
        <v>50</v>
      </c>
      <c r="AX37" s="16">
        <v>44.87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8</v>
      </c>
      <c r="E38" s="11">
        <v>62</v>
      </c>
      <c r="F38" s="16">
        <v>54.84</v>
      </c>
      <c r="H38" s="10">
        <v>8</v>
      </c>
      <c r="I38" s="11">
        <v>63</v>
      </c>
      <c r="J38" s="16">
        <v>55.09</v>
      </c>
      <c r="L38" s="10">
        <v>10</v>
      </c>
      <c r="M38" s="11">
        <v>70</v>
      </c>
      <c r="N38" s="16">
        <v>60.65</v>
      </c>
      <c r="O38" s="27"/>
      <c r="P38" s="10">
        <v>11</v>
      </c>
      <c r="Q38" s="11">
        <v>71</v>
      </c>
      <c r="R38" s="16">
        <v>62.2</v>
      </c>
      <c r="S38" s="27"/>
      <c r="T38" s="10">
        <v>14</v>
      </c>
      <c r="U38" s="11">
        <v>70</v>
      </c>
      <c r="V38" s="16">
        <v>60.28</v>
      </c>
      <c r="X38" s="10">
        <v>15</v>
      </c>
      <c r="Y38" s="11">
        <v>82</v>
      </c>
      <c r="Z38" s="16">
        <v>67.52</v>
      </c>
      <c r="AB38" s="10">
        <v>15</v>
      </c>
      <c r="AC38" s="11">
        <v>79</v>
      </c>
      <c r="AD38" s="16">
        <v>53.95</v>
      </c>
      <c r="AF38" s="10">
        <v>16</v>
      </c>
      <c r="AG38" s="11">
        <v>86</v>
      </c>
      <c r="AH38" s="16">
        <v>60.1</v>
      </c>
      <c r="AJ38" s="10">
        <v>20</v>
      </c>
      <c r="AK38" s="11">
        <v>94</v>
      </c>
      <c r="AL38" s="16">
        <v>61.09</v>
      </c>
      <c r="AN38" s="10">
        <v>23</v>
      </c>
      <c r="AO38" s="11">
        <v>99</v>
      </c>
      <c r="AP38" s="16">
        <v>65.77</v>
      </c>
      <c r="AR38" s="10">
        <v>33</v>
      </c>
      <c r="AS38" s="11">
        <v>107</v>
      </c>
      <c r="AT38" s="16">
        <v>64.830000000000013</v>
      </c>
      <c r="AU38" s="23"/>
      <c r="AV38" s="10">
        <v>33</v>
      </c>
      <c r="AW38" s="11">
        <v>108</v>
      </c>
      <c r="AX38" s="16">
        <v>65.77000000000001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114</v>
      </c>
      <c r="E39" s="11">
        <v>1127</v>
      </c>
      <c r="F39" s="16">
        <v>867.05999999999983</v>
      </c>
      <c r="H39" s="10">
        <v>118</v>
      </c>
      <c r="I39" s="11">
        <v>986</v>
      </c>
      <c r="J39" s="16">
        <v>786.54000000000008</v>
      </c>
      <c r="L39" s="10">
        <v>116</v>
      </c>
      <c r="M39" s="11">
        <v>1090</v>
      </c>
      <c r="N39" s="16">
        <v>857.17000000000007</v>
      </c>
      <c r="O39" s="27"/>
      <c r="P39" s="10">
        <v>121</v>
      </c>
      <c r="Q39" s="11">
        <v>1071</v>
      </c>
      <c r="R39" s="16">
        <v>823.34000000000015</v>
      </c>
      <c r="S39" s="27"/>
      <c r="T39" s="10">
        <v>115</v>
      </c>
      <c r="U39" s="11">
        <v>996</v>
      </c>
      <c r="V39" s="16">
        <v>784.35</v>
      </c>
      <c r="X39" s="10">
        <v>117</v>
      </c>
      <c r="Y39" s="11">
        <v>1007</v>
      </c>
      <c r="Z39" s="16">
        <v>792.12999999999988</v>
      </c>
      <c r="AB39" s="10">
        <v>114</v>
      </c>
      <c r="AC39" s="11">
        <v>894</v>
      </c>
      <c r="AD39" s="16">
        <v>689.49999999999977</v>
      </c>
      <c r="AF39" s="10">
        <v>116</v>
      </c>
      <c r="AG39" s="11">
        <v>904</v>
      </c>
      <c r="AH39" s="16">
        <v>693.84000000000026</v>
      </c>
      <c r="AJ39" s="10">
        <v>109</v>
      </c>
      <c r="AK39" s="11">
        <v>890</v>
      </c>
      <c r="AL39" s="16">
        <v>696.57</v>
      </c>
      <c r="AN39" s="10">
        <v>112</v>
      </c>
      <c r="AO39" s="11">
        <v>926</v>
      </c>
      <c r="AP39" s="16">
        <v>717.54</v>
      </c>
      <c r="AR39" s="10">
        <v>118</v>
      </c>
      <c r="AS39" s="11">
        <v>920</v>
      </c>
      <c r="AT39" s="16">
        <v>686.14000000000021</v>
      </c>
      <c r="AU39" s="23"/>
      <c r="AV39" s="10">
        <v>116</v>
      </c>
      <c r="AW39" s="11">
        <v>939</v>
      </c>
      <c r="AX39" s="16">
        <v>680.57999999999993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132</v>
      </c>
      <c r="E40" s="11">
        <v>632</v>
      </c>
      <c r="F40" s="16">
        <v>492.46999999999991</v>
      </c>
      <c r="H40" s="10">
        <v>131</v>
      </c>
      <c r="I40" s="11">
        <v>627</v>
      </c>
      <c r="J40" s="16">
        <v>497.80999999999995</v>
      </c>
      <c r="L40" s="10">
        <v>137</v>
      </c>
      <c r="M40" s="11">
        <v>649</v>
      </c>
      <c r="N40" s="16">
        <v>519.04</v>
      </c>
      <c r="O40" s="27"/>
      <c r="P40" s="10">
        <v>138</v>
      </c>
      <c r="Q40" s="11">
        <v>642</v>
      </c>
      <c r="R40" s="16">
        <v>501.90999999999997</v>
      </c>
      <c r="S40" s="27"/>
      <c r="T40" s="10">
        <v>141</v>
      </c>
      <c r="U40" s="11">
        <v>568</v>
      </c>
      <c r="V40" s="16">
        <v>443.85999999999996</v>
      </c>
      <c r="X40" s="10">
        <v>148</v>
      </c>
      <c r="Y40" s="11">
        <v>599</v>
      </c>
      <c r="Z40" s="16">
        <v>452.01000000000005</v>
      </c>
      <c r="AB40" s="10">
        <v>145</v>
      </c>
      <c r="AC40" s="11">
        <v>571</v>
      </c>
      <c r="AD40" s="16">
        <v>425.64</v>
      </c>
      <c r="AF40" s="10">
        <v>146</v>
      </c>
      <c r="AG40" s="11">
        <v>572</v>
      </c>
      <c r="AH40" s="16">
        <v>418.47000000000008</v>
      </c>
      <c r="AJ40" s="10">
        <v>151</v>
      </c>
      <c r="AK40" s="11">
        <v>624</v>
      </c>
      <c r="AL40" s="16">
        <v>454.30999999999995</v>
      </c>
      <c r="AN40" s="10">
        <v>153</v>
      </c>
      <c r="AO40" s="11">
        <v>639</v>
      </c>
      <c r="AP40" s="16">
        <v>454.42000000000013</v>
      </c>
      <c r="AR40" s="10">
        <v>158</v>
      </c>
      <c r="AS40" s="11">
        <v>658</v>
      </c>
      <c r="AT40" s="16">
        <v>495.75000000000006</v>
      </c>
      <c r="AU40" s="23"/>
      <c r="AV40" s="10">
        <v>154</v>
      </c>
      <c r="AW40" s="11">
        <v>616</v>
      </c>
      <c r="AX40" s="16">
        <v>467.62999999999994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12</v>
      </c>
      <c r="E41" s="11">
        <v>21</v>
      </c>
      <c r="F41" s="16">
        <v>11.01</v>
      </c>
      <c r="H41" s="10">
        <v>10</v>
      </c>
      <c r="I41" s="11">
        <v>21</v>
      </c>
      <c r="J41" s="16">
        <v>11.740000000000002</v>
      </c>
      <c r="L41" s="10">
        <v>8</v>
      </c>
      <c r="M41" s="11">
        <v>15</v>
      </c>
      <c r="N41" s="16">
        <v>8.98</v>
      </c>
      <c r="O41" s="27"/>
      <c r="P41" s="10">
        <v>10</v>
      </c>
      <c r="Q41" s="11">
        <v>21</v>
      </c>
      <c r="R41" s="16">
        <v>12.24</v>
      </c>
      <c r="S41" s="27"/>
      <c r="T41" s="10">
        <v>9</v>
      </c>
      <c r="U41" s="11">
        <v>16</v>
      </c>
      <c r="V41" s="16">
        <v>10.290000000000001</v>
      </c>
      <c r="X41" s="10">
        <v>11</v>
      </c>
      <c r="Y41" s="11">
        <v>20</v>
      </c>
      <c r="Z41" s="16">
        <v>13.350000000000001</v>
      </c>
      <c r="AB41" s="10">
        <v>11</v>
      </c>
      <c r="AC41" s="11">
        <v>18</v>
      </c>
      <c r="AD41" s="16">
        <v>10.719999999999999</v>
      </c>
      <c r="AF41" s="10">
        <v>10</v>
      </c>
      <c r="AG41" s="11">
        <v>19</v>
      </c>
      <c r="AH41" s="16">
        <v>10.76</v>
      </c>
      <c r="AJ41" s="10">
        <v>9</v>
      </c>
      <c r="AK41" s="11">
        <v>16</v>
      </c>
      <c r="AL41" s="16">
        <v>9.0400000000000009</v>
      </c>
      <c r="AN41" s="10">
        <v>9</v>
      </c>
      <c r="AO41" s="11">
        <v>15</v>
      </c>
      <c r="AP41" s="16">
        <v>8.82</v>
      </c>
      <c r="AR41" s="10">
        <v>8</v>
      </c>
      <c r="AS41" s="11">
        <v>16</v>
      </c>
      <c r="AT41" s="16">
        <v>10.28</v>
      </c>
      <c r="AU41" s="23"/>
      <c r="AV41" s="10">
        <v>7</v>
      </c>
      <c r="AW41" s="11">
        <v>15</v>
      </c>
      <c r="AX41" s="16">
        <v>9.02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>
        <v>0</v>
      </c>
      <c r="M42" s="11">
        <v>0</v>
      </c>
      <c r="N42" s="16">
        <v>0</v>
      </c>
      <c r="O42" s="27"/>
      <c r="P42" s="10">
        <v>0</v>
      </c>
      <c r="Q42" s="11">
        <v>0</v>
      </c>
      <c r="R42" s="16">
        <v>0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31</v>
      </c>
      <c r="E43" s="11">
        <v>146</v>
      </c>
      <c r="F43" s="16">
        <v>115.60000000000001</v>
      </c>
      <c r="H43" s="10">
        <v>25</v>
      </c>
      <c r="I43" s="11">
        <v>121</v>
      </c>
      <c r="J43" s="16">
        <v>99.46</v>
      </c>
      <c r="L43" s="10">
        <v>23</v>
      </c>
      <c r="M43" s="11">
        <v>123</v>
      </c>
      <c r="N43" s="16">
        <v>96.02</v>
      </c>
      <c r="O43" s="27"/>
      <c r="P43" s="10">
        <v>20</v>
      </c>
      <c r="Q43" s="11">
        <v>106</v>
      </c>
      <c r="R43" s="16">
        <v>81.879999999999981</v>
      </c>
      <c r="S43" s="27"/>
      <c r="T43" s="10">
        <v>21</v>
      </c>
      <c r="U43" s="11">
        <v>101</v>
      </c>
      <c r="V43" s="16">
        <v>83.660000000000011</v>
      </c>
      <c r="X43" s="10">
        <v>20</v>
      </c>
      <c r="Y43" s="11">
        <v>91</v>
      </c>
      <c r="Z43" s="16">
        <v>75.460000000000008</v>
      </c>
      <c r="AB43" s="10">
        <v>16</v>
      </c>
      <c r="AC43" s="11">
        <v>89</v>
      </c>
      <c r="AD43" s="16">
        <v>74.940000000000012</v>
      </c>
      <c r="AF43" s="10">
        <v>21</v>
      </c>
      <c r="AG43" s="11">
        <v>101</v>
      </c>
      <c r="AH43" s="16">
        <v>82.88000000000001</v>
      </c>
      <c r="AJ43" s="10">
        <v>19</v>
      </c>
      <c r="AK43" s="11">
        <v>96</v>
      </c>
      <c r="AL43" s="16">
        <v>75.819999999999993</v>
      </c>
      <c r="AN43" s="10">
        <v>17</v>
      </c>
      <c r="AO43" s="11">
        <v>92</v>
      </c>
      <c r="AP43" s="16">
        <v>76.160000000000011</v>
      </c>
      <c r="AR43" s="10">
        <v>19</v>
      </c>
      <c r="AS43" s="11">
        <v>92</v>
      </c>
      <c r="AT43" s="16">
        <v>69.830000000000013</v>
      </c>
      <c r="AU43" s="23"/>
      <c r="AV43" s="10">
        <v>16</v>
      </c>
      <c r="AW43" s="11">
        <v>96</v>
      </c>
      <c r="AX43" s="16">
        <v>75.240000000000023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18</v>
      </c>
      <c r="E44" s="11">
        <v>98</v>
      </c>
      <c r="F44" s="16">
        <v>71.81</v>
      </c>
      <c r="H44" s="10">
        <v>18</v>
      </c>
      <c r="I44" s="11">
        <v>95</v>
      </c>
      <c r="J44" s="16">
        <v>71.17</v>
      </c>
      <c r="L44" s="10">
        <v>21</v>
      </c>
      <c r="M44" s="11">
        <v>98</v>
      </c>
      <c r="N44" s="16">
        <v>74.55</v>
      </c>
      <c r="O44" s="27"/>
      <c r="P44" s="10">
        <v>23</v>
      </c>
      <c r="Q44" s="11">
        <v>99</v>
      </c>
      <c r="R44" s="16">
        <v>75.239999999999995</v>
      </c>
      <c r="S44" s="27"/>
      <c r="T44" s="10">
        <v>21</v>
      </c>
      <c r="U44" s="11">
        <v>94</v>
      </c>
      <c r="V44" s="16">
        <v>70.86</v>
      </c>
      <c r="X44" s="10">
        <v>22</v>
      </c>
      <c r="Y44" s="11">
        <v>104</v>
      </c>
      <c r="Z44" s="16">
        <v>78.84</v>
      </c>
      <c r="AB44" s="10">
        <v>27</v>
      </c>
      <c r="AC44" s="11">
        <v>113</v>
      </c>
      <c r="AD44" s="16">
        <v>83.79</v>
      </c>
      <c r="AF44" s="10">
        <v>27</v>
      </c>
      <c r="AG44" s="11">
        <v>111</v>
      </c>
      <c r="AH44" s="16">
        <v>77.309999999999988</v>
      </c>
      <c r="AJ44" s="10">
        <v>28</v>
      </c>
      <c r="AK44" s="11">
        <v>111</v>
      </c>
      <c r="AL44" s="16">
        <v>81.45</v>
      </c>
      <c r="AN44" s="10">
        <v>30</v>
      </c>
      <c r="AO44" s="11">
        <v>116</v>
      </c>
      <c r="AP44" s="16">
        <v>82.27000000000001</v>
      </c>
      <c r="AR44" s="10">
        <v>36</v>
      </c>
      <c r="AS44" s="11">
        <v>135</v>
      </c>
      <c r="AT44" s="16">
        <v>92.129999999999981</v>
      </c>
      <c r="AU44" s="23"/>
      <c r="AV44" s="10">
        <v>35</v>
      </c>
      <c r="AW44" s="11">
        <v>131</v>
      </c>
      <c r="AX44" s="16">
        <v>90.16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8</v>
      </c>
      <c r="E45" s="11">
        <v>34</v>
      </c>
      <c r="F45" s="16">
        <v>23.56</v>
      </c>
      <c r="H45" s="10">
        <v>8</v>
      </c>
      <c r="I45" s="11">
        <v>31</v>
      </c>
      <c r="J45" s="16">
        <v>23.17</v>
      </c>
      <c r="L45" s="10">
        <v>7</v>
      </c>
      <c r="M45" s="11">
        <v>31</v>
      </c>
      <c r="N45" s="16">
        <v>22.03</v>
      </c>
      <c r="O45" s="27"/>
      <c r="P45" s="10">
        <v>7</v>
      </c>
      <c r="Q45" s="11">
        <v>32</v>
      </c>
      <c r="R45" s="16">
        <v>22.63</v>
      </c>
      <c r="S45" s="27"/>
      <c r="T45" s="10">
        <v>7</v>
      </c>
      <c r="U45" s="11">
        <v>31</v>
      </c>
      <c r="V45" s="16">
        <v>23.42</v>
      </c>
      <c r="X45" s="10">
        <v>7</v>
      </c>
      <c r="Y45" s="11">
        <v>31</v>
      </c>
      <c r="Z45" s="16">
        <v>22.72</v>
      </c>
      <c r="AB45" s="10">
        <v>7</v>
      </c>
      <c r="AC45" s="11">
        <v>27</v>
      </c>
      <c r="AD45" s="16">
        <v>20.7</v>
      </c>
      <c r="AF45" s="10">
        <v>7</v>
      </c>
      <c r="AG45" s="11">
        <v>28</v>
      </c>
      <c r="AH45" s="16">
        <v>21.919999999999998</v>
      </c>
      <c r="AJ45" s="10">
        <v>8</v>
      </c>
      <c r="AK45" s="11">
        <v>28</v>
      </c>
      <c r="AL45" s="16">
        <v>21.6</v>
      </c>
      <c r="AN45" s="10">
        <v>10</v>
      </c>
      <c r="AO45" s="11">
        <v>31</v>
      </c>
      <c r="AP45" s="16">
        <v>24.12</v>
      </c>
      <c r="AR45" s="10">
        <v>10</v>
      </c>
      <c r="AS45" s="11">
        <v>31</v>
      </c>
      <c r="AT45" s="16">
        <v>22.72</v>
      </c>
      <c r="AU45" s="23"/>
      <c r="AV45" s="10">
        <v>10</v>
      </c>
      <c r="AW45" s="11">
        <v>29</v>
      </c>
      <c r="AX45" s="16">
        <v>23.25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19</v>
      </c>
      <c r="E46" s="11">
        <v>48</v>
      </c>
      <c r="F46" s="16">
        <v>36.39</v>
      </c>
      <c r="H46" s="10">
        <v>18</v>
      </c>
      <c r="I46" s="11">
        <v>45</v>
      </c>
      <c r="J46" s="16">
        <v>34.03</v>
      </c>
      <c r="L46" s="10">
        <v>17</v>
      </c>
      <c r="M46" s="11">
        <v>47</v>
      </c>
      <c r="N46" s="16">
        <v>35.89</v>
      </c>
      <c r="O46" s="27"/>
      <c r="P46" s="10">
        <v>15</v>
      </c>
      <c r="Q46" s="11">
        <v>45</v>
      </c>
      <c r="R46" s="16">
        <v>35.56</v>
      </c>
      <c r="S46" s="27"/>
      <c r="T46" s="10">
        <v>17</v>
      </c>
      <c r="U46" s="11">
        <v>43</v>
      </c>
      <c r="V46" s="16">
        <v>34.85</v>
      </c>
      <c r="X46" s="10">
        <v>19</v>
      </c>
      <c r="Y46" s="11">
        <v>39</v>
      </c>
      <c r="Z46" s="16">
        <v>30.09</v>
      </c>
      <c r="AB46" s="10">
        <v>19</v>
      </c>
      <c r="AC46" s="11">
        <v>47</v>
      </c>
      <c r="AD46" s="16">
        <v>34.72</v>
      </c>
      <c r="AF46" s="10">
        <v>16</v>
      </c>
      <c r="AG46" s="11">
        <v>42</v>
      </c>
      <c r="AH46" s="16">
        <v>33.11</v>
      </c>
      <c r="AJ46" s="10">
        <v>19</v>
      </c>
      <c r="AK46" s="11">
        <v>46</v>
      </c>
      <c r="AL46" s="16">
        <v>35.119999999999997</v>
      </c>
      <c r="AN46" s="10">
        <v>10</v>
      </c>
      <c r="AO46" s="11">
        <v>38</v>
      </c>
      <c r="AP46" s="16">
        <v>31.379999999999995</v>
      </c>
      <c r="AR46" s="10">
        <v>10</v>
      </c>
      <c r="AS46" s="11">
        <v>34</v>
      </c>
      <c r="AT46" s="16">
        <v>28.68</v>
      </c>
      <c r="AU46" s="23"/>
      <c r="AV46" s="10">
        <v>14</v>
      </c>
      <c r="AW46" s="11">
        <v>39</v>
      </c>
      <c r="AX46" s="16">
        <v>32.799999999999997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45</v>
      </c>
      <c r="E47" s="11">
        <v>84</v>
      </c>
      <c r="F47" s="16">
        <v>50.78</v>
      </c>
      <c r="H47" s="10">
        <v>38</v>
      </c>
      <c r="I47" s="11">
        <v>74</v>
      </c>
      <c r="J47" s="16">
        <v>43.220000000000006</v>
      </c>
      <c r="L47" s="10">
        <v>33</v>
      </c>
      <c r="M47" s="11">
        <v>60</v>
      </c>
      <c r="N47" s="16">
        <v>35.07</v>
      </c>
      <c r="O47" s="27"/>
      <c r="P47" s="10">
        <v>32</v>
      </c>
      <c r="Q47" s="11">
        <v>41</v>
      </c>
      <c r="R47" s="16">
        <v>22.099999999999998</v>
      </c>
      <c r="S47" s="27"/>
      <c r="T47" s="10">
        <v>31</v>
      </c>
      <c r="U47" s="11">
        <v>46</v>
      </c>
      <c r="V47" s="16">
        <v>23.540000000000003</v>
      </c>
      <c r="X47" s="10">
        <v>33</v>
      </c>
      <c r="Y47" s="11">
        <v>53</v>
      </c>
      <c r="Z47" s="16">
        <v>26.619999999999997</v>
      </c>
      <c r="AB47" s="10">
        <v>33</v>
      </c>
      <c r="AC47" s="11">
        <v>44</v>
      </c>
      <c r="AD47" s="16">
        <v>19.380000000000006</v>
      </c>
      <c r="AF47" s="10">
        <v>28</v>
      </c>
      <c r="AG47" s="11">
        <v>39</v>
      </c>
      <c r="AH47" s="16">
        <v>14.5</v>
      </c>
      <c r="AJ47" s="10">
        <v>29</v>
      </c>
      <c r="AK47" s="11">
        <v>53</v>
      </c>
      <c r="AL47" s="16">
        <v>26.839999999999993</v>
      </c>
      <c r="AN47" s="10">
        <v>31</v>
      </c>
      <c r="AO47" s="11">
        <v>61</v>
      </c>
      <c r="AP47" s="16">
        <v>30.059999999999995</v>
      </c>
      <c r="AR47" s="10">
        <v>33</v>
      </c>
      <c r="AS47" s="11">
        <v>65</v>
      </c>
      <c r="AT47" s="16">
        <v>33.83</v>
      </c>
      <c r="AU47" s="23"/>
      <c r="AV47" s="10">
        <v>32</v>
      </c>
      <c r="AW47" s="11">
        <v>65</v>
      </c>
      <c r="AX47" s="16">
        <v>34.699999999999996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38</v>
      </c>
      <c r="E48" s="11">
        <v>123</v>
      </c>
      <c r="F48" s="16">
        <v>86.200000000000017</v>
      </c>
      <c r="H48" s="10">
        <v>35</v>
      </c>
      <c r="I48" s="11">
        <v>122</v>
      </c>
      <c r="J48" s="16">
        <v>84.84</v>
      </c>
      <c r="L48" s="10">
        <v>34</v>
      </c>
      <c r="M48" s="11">
        <v>129</v>
      </c>
      <c r="N48" s="16">
        <v>89.259999999999991</v>
      </c>
      <c r="O48" s="27"/>
      <c r="P48" s="10">
        <v>31</v>
      </c>
      <c r="Q48" s="11">
        <v>123</v>
      </c>
      <c r="R48" s="16">
        <v>82.4</v>
      </c>
      <c r="S48" s="27"/>
      <c r="T48" s="10">
        <v>33</v>
      </c>
      <c r="U48" s="11">
        <v>120</v>
      </c>
      <c r="V48" s="16">
        <v>84.05</v>
      </c>
      <c r="X48" s="10">
        <v>34</v>
      </c>
      <c r="Y48" s="11">
        <v>116</v>
      </c>
      <c r="Z48" s="16">
        <v>79.569999999999993</v>
      </c>
      <c r="AB48" s="10">
        <v>33</v>
      </c>
      <c r="AC48" s="11">
        <v>119</v>
      </c>
      <c r="AD48" s="16">
        <v>80.39</v>
      </c>
      <c r="AF48" s="10">
        <v>37</v>
      </c>
      <c r="AG48" s="11">
        <v>123</v>
      </c>
      <c r="AH48" s="16">
        <v>78.7</v>
      </c>
      <c r="AJ48" s="10">
        <v>36</v>
      </c>
      <c r="AK48" s="11">
        <v>112</v>
      </c>
      <c r="AL48" s="16">
        <v>68.540000000000006</v>
      </c>
      <c r="AN48" s="10">
        <v>33</v>
      </c>
      <c r="AO48" s="11">
        <v>103</v>
      </c>
      <c r="AP48" s="16">
        <v>64.66</v>
      </c>
      <c r="AR48" s="10">
        <v>32</v>
      </c>
      <c r="AS48" s="11">
        <v>100</v>
      </c>
      <c r="AT48" s="16">
        <v>63.569999999999993</v>
      </c>
      <c r="AU48" s="23"/>
      <c r="AV48" s="10">
        <v>35</v>
      </c>
      <c r="AW48" s="11">
        <v>105</v>
      </c>
      <c r="AX48" s="16">
        <v>63.4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40</v>
      </c>
      <c r="E49" s="11">
        <v>60</v>
      </c>
      <c r="F49" s="16">
        <v>41.239999999999995</v>
      </c>
      <c r="H49" s="10">
        <v>34</v>
      </c>
      <c r="I49" s="11">
        <v>44</v>
      </c>
      <c r="J49" s="16">
        <v>32.83</v>
      </c>
      <c r="L49" s="10">
        <v>31</v>
      </c>
      <c r="M49" s="11">
        <v>42</v>
      </c>
      <c r="N49" s="16">
        <v>30.450000000000003</v>
      </c>
      <c r="O49" s="27"/>
      <c r="P49" s="10">
        <v>29</v>
      </c>
      <c r="Q49" s="11">
        <v>36</v>
      </c>
      <c r="R49" s="16">
        <v>26.5</v>
      </c>
      <c r="S49" s="27"/>
      <c r="T49" s="10">
        <v>30</v>
      </c>
      <c r="U49" s="11">
        <v>38</v>
      </c>
      <c r="V49" s="16">
        <v>28.07</v>
      </c>
      <c r="X49" s="10">
        <v>30</v>
      </c>
      <c r="Y49" s="11">
        <v>54</v>
      </c>
      <c r="Z49" s="16">
        <v>42.83</v>
      </c>
      <c r="AB49" s="10">
        <v>24</v>
      </c>
      <c r="AC49" s="11">
        <v>33</v>
      </c>
      <c r="AD49" s="16">
        <v>23.289999999999996</v>
      </c>
      <c r="AF49" s="10">
        <v>25</v>
      </c>
      <c r="AG49" s="11">
        <v>36</v>
      </c>
      <c r="AH49" s="16">
        <v>24.429999999999996</v>
      </c>
      <c r="AJ49" s="10">
        <v>24</v>
      </c>
      <c r="AK49" s="11">
        <v>39</v>
      </c>
      <c r="AL49" s="16">
        <v>26.81</v>
      </c>
      <c r="AN49" s="10">
        <v>23</v>
      </c>
      <c r="AO49" s="11">
        <v>38</v>
      </c>
      <c r="AP49" s="16">
        <v>24.080000000000002</v>
      </c>
      <c r="AR49" s="10">
        <v>16</v>
      </c>
      <c r="AS49" s="11">
        <v>23</v>
      </c>
      <c r="AT49" s="16">
        <v>16.740000000000002</v>
      </c>
      <c r="AU49" s="23"/>
      <c r="AV49" s="10">
        <v>19</v>
      </c>
      <c r="AW49" s="11">
        <v>29</v>
      </c>
      <c r="AX49" s="16">
        <v>17.98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90</v>
      </c>
      <c r="E50" s="11">
        <v>304</v>
      </c>
      <c r="F50" s="16">
        <v>240.58</v>
      </c>
      <c r="H50" s="10">
        <v>87</v>
      </c>
      <c r="I50" s="11">
        <v>265</v>
      </c>
      <c r="J50" s="16">
        <v>207.93</v>
      </c>
      <c r="L50" s="10">
        <v>85</v>
      </c>
      <c r="M50" s="11">
        <v>250</v>
      </c>
      <c r="N50" s="16">
        <v>202.64999999999995</v>
      </c>
      <c r="O50" s="27"/>
      <c r="P50" s="10">
        <v>83</v>
      </c>
      <c r="Q50" s="11">
        <v>250</v>
      </c>
      <c r="R50" s="16">
        <v>203.99</v>
      </c>
      <c r="S50" s="27"/>
      <c r="T50" s="10">
        <v>78</v>
      </c>
      <c r="U50" s="11">
        <v>246</v>
      </c>
      <c r="V50" s="16">
        <v>201.21</v>
      </c>
      <c r="X50" s="10">
        <v>79</v>
      </c>
      <c r="Y50" s="11">
        <v>249</v>
      </c>
      <c r="Z50" s="16">
        <v>200.51999999999998</v>
      </c>
      <c r="AB50" s="10">
        <v>83</v>
      </c>
      <c r="AC50" s="11">
        <v>242</v>
      </c>
      <c r="AD50" s="16">
        <v>190.14000000000001</v>
      </c>
      <c r="AF50" s="10">
        <v>79</v>
      </c>
      <c r="AG50" s="11">
        <v>237</v>
      </c>
      <c r="AH50" s="16">
        <v>188.15</v>
      </c>
      <c r="AJ50" s="10">
        <v>79</v>
      </c>
      <c r="AK50" s="11">
        <v>237</v>
      </c>
      <c r="AL50" s="16">
        <v>191.81999999999996</v>
      </c>
      <c r="AN50" s="10">
        <v>87</v>
      </c>
      <c r="AO50" s="11">
        <v>241</v>
      </c>
      <c r="AP50" s="16">
        <v>190.93999999999997</v>
      </c>
      <c r="AR50" s="10">
        <v>82</v>
      </c>
      <c r="AS50" s="11">
        <v>235</v>
      </c>
      <c r="AT50" s="16">
        <v>188.02999999999994</v>
      </c>
      <c r="AU50" s="23"/>
      <c r="AV50" s="10">
        <v>84</v>
      </c>
      <c r="AW50" s="11">
        <v>226</v>
      </c>
      <c r="AX50" s="16">
        <v>182.26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 t="s">
        <v>74</v>
      </c>
      <c r="U51" s="11" t="s">
        <v>74</v>
      </c>
      <c r="V51" s="16" t="s">
        <v>74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>
        <v>0</v>
      </c>
      <c r="AG51" s="11">
        <v>0</v>
      </c>
      <c r="AH51" s="16">
        <v>0</v>
      </c>
      <c r="AJ51" s="10">
        <v>0</v>
      </c>
      <c r="AK51" s="11">
        <v>0</v>
      </c>
      <c r="AL51" s="16">
        <v>0</v>
      </c>
      <c r="AN51" s="10">
        <v>0</v>
      </c>
      <c r="AO51" s="11">
        <v>0</v>
      </c>
      <c r="AP51" s="16">
        <v>0</v>
      </c>
      <c r="AR51" s="10">
        <v>0</v>
      </c>
      <c r="AS51" s="11">
        <v>0</v>
      </c>
      <c r="AT51" s="16">
        <v>0</v>
      </c>
      <c r="AU51" s="23"/>
      <c r="AV51" s="10">
        <v>0</v>
      </c>
      <c r="AW51" s="11">
        <v>0</v>
      </c>
      <c r="AX51" s="16">
        <v>0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50</v>
      </c>
      <c r="E52" s="11">
        <v>174</v>
      </c>
      <c r="F52" s="16">
        <v>132.13000000000002</v>
      </c>
      <c r="H52" s="10">
        <v>44</v>
      </c>
      <c r="I52" s="11">
        <v>156</v>
      </c>
      <c r="J52" s="16">
        <v>120.00000000000001</v>
      </c>
      <c r="L52" s="10">
        <v>41</v>
      </c>
      <c r="M52" s="11">
        <v>143</v>
      </c>
      <c r="N52" s="16">
        <v>106.09</v>
      </c>
      <c r="O52" s="27"/>
      <c r="P52" s="10">
        <v>35</v>
      </c>
      <c r="Q52" s="11">
        <v>133</v>
      </c>
      <c r="R52" s="16">
        <v>98.879999999999981</v>
      </c>
      <c r="S52" s="27"/>
      <c r="T52" s="10">
        <v>34</v>
      </c>
      <c r="U52" s="11">
        <v>133</v>
      </c>
      <c r="V52" s="16">
        <v>103.53</v>
      </c>
      <c r="X52" s="10">
        <v>35</v>
      </c>
      <c r="Y52" s="11">
        <v>115</v>
      </c>
      <c r="Z52" s="16">
        <v>82.72999999999999</v>
      </c>
      <c r="AB52" s="10">
        <v>31</v>
      </c>
      <c r="AC52" s="11">
        <v>98</v>
      </c>
      <c r="AD52" s="16">
        <v>72.789999999999992</v>
      </c>
      <c r="AF52" s="10">
        <v>29</v>
      </c>
      <c r="AG52" s="11">
        <v>97</v>
      </c>
      <c r="AH52" s="16">
        <v>73.449999999999989</v>
      </c>
      <c r="AJ52" s="10">
        <v>28</v>
      </c>
      <c r="AK52" s="11">
        <v>94</v>
      </c>
      <c r="AL52" s="16">
        <v>73.17</v>
      </c>
      <c r="AN52" s="10">
        <v>30</v>
      </c>
      <c r="AO52" s="11">
        <v>88</v>
      </c>
      <c r="AP52" s="16">
        <v>63.569999999999993</v>
      </c>
      <c r="AR52" s="10">
        <v>31</v>
      </c>
      <c r="AS52" s="11">
        <v>88</v>
      </c>
      <c r="AT52" s="16">
        <v>67.16</v>
      </c>
      <c r="AU52" s="23"/>
      <c r="AV52" s="10">
        <v>30</v>
      </c>
      <c r="AW52" s="11">
        <v>76</v>
      </c>
      <c r="AX52" s="16">
        <v>56.599999999999987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76</v>
      </c>
      <c r="E53" s="11">
        <v>299</v>
      </c>
      <c r="F53" s="16">
        <v>213.47</v>
      </c>
      <c r="H53" s="10">
        <v>70</v>
      </c>
      <c r="I53" s="11">
        <v>282</v>
      </c>
      <c r="J53" s="16">
        <v>208.51</v>
      </c>
      <c r="L53" s="10">
        <v>66</v>
      </c>
      <c r="M53" s="11">
        <v>268</v>
      </c>
      <c r="N53" s="16">
        <v>186.17</v>
      </c>
      <c r="O53" s="27"/>
      <c r="P53" s="10">
        <v>68</v>
      </c>
      <c r="Q53" s="11">
        <v>259</v>
      </c>
      <c r="R53" s="16">
        <v>181.33999999999997</v>
      </c>
      <c r="S53" s="27"/>
      <c r="T53" s="10">
        <v>64</v>
      </c>
      <c r="U53" s="11">
        <v>254</v>
      </c>
      <c r="V53" s="16">
        <v>182.45999999999995</v>
      </c>
      <c r="X53" s="10">
        <v>63</v>
      </c>
      <c r="Y53" s="11">
        <v>238</v>
      </c>
      <c r="Z53" s="16">
        <v>170.83</v>
      </c>
      <c r="AB53" s="10">
        <v>59</v>
      </c>
      <c r="AC53" s="11">
        <v>211</v>
      </c>
      <c r="AD53" s="16">
        <v>150.18</v>
      </c>
      <c r="AF53" s="10">
        <v>60</v>
      </c>
      <c r="AG53" s="11">
        <v>218</v>
      </c>
      <c r="AH53" s="16">
        <v>144.33999999999997</v>
      </c>
      <c r="AJ53" s="10">
        <v>57</v>
      </c>
      <c r="AK53" s="11">
        <v>213</v>
      </c>
      <c r="AL53" s="16">
        <v>141.30999999999997</v>
      </c>
      <c r="AN53" s="10">
        <v>44</v>
      </c>
      <c r="AO53" s="11">
        <v>139</v>
      </c>
      <c r="AP53" s="16">
        <v>98.860000000000014</v>
      </c>
      <c r="AR53" s="10">
        <v>51</v>
      </c>
      <c r="AS53" s="11">
        <v>155</v>
      </c>
      <c r="AT53" s="16">
        <v>110.86</v>
      </c>
      <c r="AU53" s="23"/>
      <c r="AV53" s="10">
        <v>51</v>
      </c>
      <c r="AW53" s="11">
        <v>153</v>
      </c>
      <c r="AX53" s="16">
        <v>109.12000000000002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>
        <v>0</v>
      </c>
      <c r="AG54" s="11">
        <v>0</v>
      </c>
      <c r="AH54" s="16">
        <v>0</v>
      </c>
      <c r="AJ54" s="10">
        <v>0</v>
      </c>
      <c r="AK54" s="11">
        <v>0</v>
      </c>
      <c r="AL54" s="16">
        <v>0</v>
      </c>
      <c r="AN54" s="10">
        <v>0</v>
      </c>
      <c r="AO54" s="11">
        <v>0</v>
      </c>
      <c r="AP54" s="16">
        <v>0</v>
      </c>
      <c r="AR54" s="10" t="s">
        <v>74</v>
      </c>
      <c r="AS54" s="11" t="s">
        <v>74</v>
      </c>
      <c r="AT54" s="16" t="s">
        <v>74</v>
      </c>
      <c r="AU54" s="23"/>
      <c r="AV54" s="10" t="s">
        <v>74</v>
      </c>
      <c r="AW54" s="11" t="s">
        <v>74</v>
      </c>
      <c r="AX54" s="16" t="s">
        <v>74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39</v>
      </c>
      <c r="E55" s="11">
        <v>245</v>
      </c>
      <c r="F55" s="16">
        <v>199.68999999999997</v>
      </c>
      <c r="H55" s="10">
        <v>38</v>
      </c>
      <c r="I55" s="11">
        <v>240</v>
      </c>
      <c r="J55" s="16">
        <v>192.27</v>
      </c>
      <c r="L55" s="10">
        <v>39</v>
      </c>
      <c r="M55" s="11">
        <v>256</v>
      </c>
      <c r="N55" s="16">
        <v>208.52</v>
      </c>
      <c r="O55" s="27"/>
      <c r="P55" s="10">
        <v>40</v>
      </c>
      <c r="Q55" s="11">
        <v>267</v>
      </c>
      <c r="R55" s="16">
        <v>212.32</v>
      </c>
      <c r="S55" s="27"/>
      <c r="T55" s="10">
        <v>41</v>
      </c>
      <c r="U55" s="11">
        <v>242</v>
      </c>
      <c r="V55" s="16">
        <v>203.01999999999995</v>
      </c>
      <c r="X55" s="10">
        <v>39</v>
      </c>
      <c r="Y55" s="11">
        <v>248</v>
      </c>
      <c r="Z55" s="16">
        <v>208.56000000000003</v>
      </c>
      <c r="AB55" s="10">
        <v>38</v>
      </c>
      <c r="AC55" s="11">
        <v>251</v>
      </c>
      <c r="AD55" s="16">
        <v>205.67999999999998</v>
      </c>
      <c r="AF55" s="10">
        <v>42</v>
      </c>
      <c r="AG55" s="11">
        <v>258</v>
      </c>
      <c r="AH55" s="16">
        <v>206.51999999999998</v>
      </c>
      <c r="AJ55" s="10">
        <v>43</v>
      </c>
      <c r="AK55" s="11">
        <v>264</v>
      </c>
      <c r="AL55" s="16">
        <v>201.25</v>
      </c>
      <c r="AN55" s="10">
        <v>53</v>
      </c>
      <c r="AO55" s="11">
        <v>238</v>
      </c>
      <c r="AP55" s="16">
        <v>182.49999999999997</v>
      </c>
      <c r="AR55" s="10">
        <v>64</v>
      </c>
      <c r="AS55" s="11">
        <v>238</v>
      </c>
      <c r="AT55" s="16">
        <v>179.38</v>
      </c>
      <c r="AU55" s="23"/>
      <c r="AV55" s="10">
        <v>62</v>
      </c>
      <c r="AW55" s="11">
        <v>232</v>
      </c>
      <c r="AX55" s="16">
        <v>174.48000000000002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109</v>
      </c>
      <c r="E56" s="11">
        <v>873</v>
      </c>
      <c r="F56" s="16">
        <v>443.91999999999996</v>
      </c>
      <c r="H56" s="10">
        <v>103</v>
      </c>
      <c r="I56" s="11">
        <v>847</v>
      </c>
      <c r="J56" s="16">
        <v>448.34</v>
      </c>
      <c r="L56" s="10">
        <v>95</v>
      </c>
      <c r="M56" s="11">
        <v>798</v>
      </c>
      <c r="N56" s="16">
        <v>420.71</v>
      </c>
      <c r="O56" s="27"/>
      <c r="P56" s="10">
        <v>99</v>
      </c>
      <c r="Q56" s="11">
        <v>846</v>
      </c>
      <c r="R56" s="16">
        <v>467.75</v>
      </c>
      <c r="S56" s="27"/>
      <c r="T56" s="10">
        <v>94</v>
      </c>
      <c r="U56" s="11">
        <v>848</v>
      </c>
      <c r="V56" s="16">
        <v>481.03999999999996</v>
      </c>
      <c r="X56" s="10">
        <v>96</v>
      </c>
      <c r="Y56" s="11">
        <v>765</v>
      </c>
      <c r="Z56" s="16">
        <v>427.17000000000007</v>
      </c>
      <c r="AB56" s="10">
        <v>94</v>
      </c>
      <c r="AC56" s="11">
        <v>789</v>
      </c>
      <c r="AD56" s="16">
        <v>435.44</v>
      </c>
      <c r="AF56" s="10">
        <v>93</v>
      </c>
      <c r="AG56" s="11">
        <v>856</v>
      </c>
      <c r="AH56" s="16">
        <v>459.02</v>
      </c>
      <c r="AJ56" s="10">
        <v>87</v>
      </c>
      <c r="AK56" s="11">
        <v>832</v>
      </c>
      <c r="AL56" s="16">
        <v>455.68999999999994</v>
      </c>
      <c r="AN56" s="10">
        <v>89</v>
      </c>
      <c r="AO56" s="11">
        <v>785</v>
      </c>
      <c r="AP56" s="16">
        <v>429.71999999999991</v>
      </c>
      <c r="AR56" s="10">
        <v>98</v>
      </c>
      <c r="AS56" s="11">
        <v>789</v>
      </c>
      <c r="AT56" s="16">
        <v>433.90999999999991</v>
      </c>
      <c r="AU56" s="23"/>
      <c r="AV56" s="10">
        <v>98</v>
      </c>
      <c r="AW56" s="11">
        <v>772</v>
      </c>
      <c r="AX56" s="16">
        <v>432.91999999999996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117</v>
      </c>
      <c r="E57" s="11">
        <v>718</v>
      </c>
      <c r="F57" s="16">
        <v>455.28000000000003</v>
      </c>
      <c r="H57" s="10">
        <v>111</v>
      </c>
      <c r="I57" s="11">
        <v>714</v>
      </c>
      <c r="J57" s="16">
        <v>455.63</v>
      </c>
      <c r="L57" s="10">
        <v>115</v>
      </c>
      <c r="M57" s="11">
        <v>689</v>
      </c>
      <c r="N57" s="16">
        <v>449.13999999999987</v>
      </c>
      <c r="O57" s="27"/>
      <c r="P57" s="10">
        <v>116</v>
      </c>
      <c r="Q57" s="11">
        <v>680</v>
      </c>
      <c r="R57" s="16">
        <v>429.10000000000008</v>
      </c>
      <c r="S57" s="27"/>
      <c r="T57" s="10">
        <v>114</v>
      </c>
      <c r="U57" s="11">
        <v>651</v>
      </c>
      <c r="V57" s="16">
        <v>429.38</v>
      </c>
      <c r="X57" s="10">
        <v>114</v>
      </c>
      <c r="Y57" s="11">
        <v>626</v>
      </c>
      <c r="Z57" s="16">
        <v>406.24000000000007</v>
      </c>
      <c r="AB57" s="10">
        <v>120</v>
      </c>
      <c r="AC57" s="11">
        <v>666</v>
      </c>
      <c r="AD57" s="16">
        <v>433.47999999999996</v>
      </c>
      <c r="AF57" s="10">
        <v>120</v>
      </c>
      <c r="AG57" s="11">
        <v>671</v>
      </c>
      <c r="AH57" s="16">
        <v>425.31</v>
      </c>
      <c r="AJ57" s="10">
        <v>121</v>
      </c>
      <c r="AK57" s="11">
        <v>678</v>
      </c>
      <c r="AL57" s="16">
        <v>427.84</v>
      </c>
      <c r="AN57" s="10">
        <v>108</v>
      </c>
      <c r="AO57" s="11">
        <v>660</v>
      </c>
      <c r="AP57" s="16">
        <v>417.92000000000013</v>
      </c>
      <c r="AR57" s="10">
        <v>108</v>
      </c>
      <c r="AS57" s="11">
        <v>654</v>
      </c>
      <c r="AT57" s="16">
        <v>412.70000000000005</v>
      </c>
      <c r="AU57" s="23"/>
      <c r="AV57" s="10">
        <v>105</v>
      </c>
      <c r="AW57" s="11">
        <v>641</v>
      </c>
      <c r="AX57" s="16">
        <v>417.03000000000003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14</v>
      </c>
      <c r="E58" s="11">
        <v>760</v>
      </c>
      <c r="F58" s="16">
        <v>490.89</v>
      </c>
      <c r="H58" s="10">
        <v>12</v>
      </c>
      <c r="I58" s="11">
        <v>701</v>
      </c>
      <c r="J58" s="16">
        <v>456.84999999999997</v>
      </c>
      <c r="L58" s="10">
        <v>13</v>
      </c>
      <c r="M58" s="11">
        <v>688</v>
      </c>
      <c r="N58" s="16">
        <v>446.15000000000003</v>
      </c>
      <c r="O58" s="27"/>
      <c r="P58" s="10">
        <v>14</v>
      </c>
      <c r="Q58" s="11">
        <v>698</v>
      </c>
      <c r="R58" s="16">
        <v>454.42</v>
      </c>
      <c r="S58" s="27"/>
      <c r="T58" s="10">
        <v>14</v>
      </c>
      <c r="U58" s="11">
        <v>688</v>
      </c>
      <c r="V58" s="16">
        <v>478.88999999999993</v>
      </c>
      <c r="X58" s="10">
        <v>14</v>
      </c>
      <c r="Y58" s="11">
        <v>685</v>
      </c>
      <c r="Z58" s="16">
        <v>463.1</v>
      </c>
      <c r="AB58" s="10">
        <v>13</v>
      </c>
      <c r="AC58" s="11">
        <v>672</v>
      </c>
      <c r="AD58" s="16">
        <v>459.15999999999997</v>
      </c>
      <c r="AF58" s="10">
        <v>12</v>
      </c>
      <c r="AG58" s="11">
        <v>654</v>
      </c>
      <c r="AH58" s="16">
        <v>437.55999999999995</v>
      </c>
      <c r="AJ58" s="10">
        <v>12</v>
      </c>
      <c r="AK58" s="11">
        <v>678</v>
      </c>
      <c r="AL58" s="16">
        <v>457.12</v>
      </c>
      <c r="AN58" s="10">
        <v>13</v>
      </c>
      <c r="AO58" s="11">
        <v>677</v>
      </c>
      <c r="AP58" s="16">
        <v>456.40999999999997</v>
      </c>
      <c r="AR58" s="10">
        <v>12</v>
      </c>
      <c r="AS58" s="11">
        <v>645</v>
      </c>
      <c r="AT58" s="16">
        <v>421.95</v>
      </c>
      <c r="AU58" s="23"/>
      <c r="AV58" s="10">
        <v>12</v>
      </c>
      <c r="AW58" s="11">
        <v>636</v>
      </c>
      <c r="AX58" s="16">
        <v>412.1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29</v>
      </c>
      <c r="E59" s="11">
        <v>150</v>
      </c>
      <c r="F59" s="16">
        <v>72.78</v>
      </c>
      <c r="H59" s="10">
        <v>28</v>
      </c>
      <c r="I59" s="11">
        <v>136</v>
      </c>
      <c r="J59" s="16">
        <v>72.010000000000005</v>
      </c>
      <c r="L59" s="10">
        <v>24</v>
      </c>
      <c r="M59" s="11">
        <v>118</v>
      </c>
      <c r="N59" s="16">
        <v>63.029999999999994</v>
      </c>
      <c r="O59" s="27"/>
      <c r="P59" s="10">
        <v>24</v>
      </c>
      <c r="Q59" s="11">
        <v>122</v>
      </c>
      <c r="R59" s="16">
        <v>67.909999999999982</v>
      </c>
      <c r="S59" s="27"/>
      <c r="T59" s="10">
        <v>25</v>
      </c>
      <c r="U59" s="11">
        <v>118</v>
      </c>
      <c r="V59" s="16">
        <v>68.239999999999995</v>
      </c>
      <c r="X59" s="10">
        <v>19</v>
      </c>
      <c r="Y59" s="11">
        <v>106</v>
      </c>
      <c r="Z59" s="16">
        <v>63.949999999999996</v>
      </c>
      <c r="AB59" s="10">
        <v>19</v>
      </c>
      <c r="AC59" s="11">
        <v>95</v>
      </c>
      <c r="AD59" s="16">
        <v>55.29</v>
      </c>
      <c r="AF59" s="10">
        <v>20</v>
      </c>
      <c r="AG59" s="11">
        <v>89</v>
      </c>
      <c r="AH59" s="16">
        <v>49.09</v>
      </c>
      <c r="AJ59" s="10">
        <v>20</v>
      </c>
      <c r="AK59" s="11">
        <v>83</v>
      </c>
      <c r="AL59" s="16">
        <v>43.94</v>
      </c>
      <c r="AN59" s="10">
        <v>20</v>
      </c>
      <c r="AO59" s="11">
        <v>109</v>
      </c>
      <c r="AP59" s="16">
        <v>45.79</v>
      </c>
      <c r="AR59" s="10">
        <v>25</v>
      </c>
      <c r="AS59" s="11">
        <v>119</v>
      </c>
      <c r="AT59" s="16">
        <v>51.72</v>
      </c>
      <c r="AU59" s="23"/>
      <c r="AV59" s="10">
        <v>21</v>
      </c>
      <c r="AW59" s="11">
        <v>124</v>
      </c>
      <c r="AX59" s="16">
        <v>44.720000000000006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90</v>
      </c>
      <c r="E60" s="11">
        <v>188</v>
      </c>
      <c r="F60" s="16">
        <v>91.899999999999991</v>
      </c>
      <c r="H60" s="10">
        <v>86</v>
      </c>
      <c r="I60" s="11">
        <v>143</v>
      </c>
      <c r="J60" s="16">
        <v>80.84</v>
      </c>
      <c r="L60" s="10">
        <v>79</v>
      </c>
      <c r="M60" s="11">
        <v>140</v>
      </c>
      <c r="N60" s="16">
        <v>80.05</v>
      </c>
      <c r="O60" s="27"/>
      <c r="P60" s="10">
        <v>84</v>
      </c>
      <c r="Q60" s="11">
        <v>175</v>
      </c>
      <c r="R60" s="16">
        <v>87.95</v>
      </c>
      <c r="S60" s="27"/>
      <c r="T60" s="10">
        <v>84</v>
      </c>
      <c r="U60" s="11">
        <v>160</v>
      </c>
      <c r="V60" s="16">
        <v>86.259999999999991</v>
      </c>
      <c r="X60" s="10">
        <v>79</v>
      </c>
      <c r="Y60" s="11">
        <v>174</v>
      </c>
      <c r="Z60" s="16">
        <v>87.070000000000007</v>
      </c>
      <c r="AB60" s="10">
        <v>78</v>
      </c>
      <c r="AC60" s="11">
        <v>173</v>
      </c>
      <c r="AD60" s="16">
        <v>88.54</v>
      </c>
      <c r="AF60" s="10">
        <v>75</v>
      </c>
      <c r="AG60" s="11">
        <v>169</v>
      </c>
      <c r="AH60" s="16">
        <v>83.100000000000009</v>
      </c>
      <c r="AJ60" s="10">
        <v>81</v>
      </c>
      <c r="AK60" s="11">
        <v>161</v>
      </c>
      <c r="AL60" s="16">
        <v>83.79</v>
      </c>
      <c r="AN60" s="10">
        <v>74</v>
      </c>
      <c r="AO60" s="11">
        <v>151</v>
      </c>
      <c r="AP60" s="16">
        <v>83.77000000000001</v>
      </c>
      <c r="AR60" s="10">
        <v>69</v>
      </c>
      <c r="AS60" s="11">
        <v>133</v>
      </c>
      <c r="AT60" s="16">
        <v>78.08</v>
      </c>
      <c r="AU60" s="23"/>
      <c r="AV60" s="10">
        <v>65</v>
      </c>
      <c r="AW60" s="11">
        <v>103</v>
      </c>
      <c r="AX60" s="16">
        <v>55.370000000000005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143</v>
      </c>
      <c r="E61" s="17">
        <v>429</v>
      </c>
      <c r="F61" s="16">
        <v>281.06000000000006</v>
      </c>
      <c r="H61" s="10">
        <v>139</v>
      </c>
      <c r="I61" s="17">
        <v>435</v>
      </c>
      <c r="J61" s="16">
        <v>285.37</v>
      </c>
      <c r="L61" s="10">
        <v>145</v>
      </c>
      <c r="M61" s="17">
        <v>427</v>
      </c>
      <c r="N61" s="16">
        <v>263.23</v>
      </c>
      <c r="O61" s="27"/>
      <c r="P61" s="10">
        <v>152</v>
      </c>
      <c r="Q61" s="17">
        <v>474</v>
      </c>
      <c r="R61" s="16">
        <v>302.57000000000005</v>
      </c>
      <c r="S61" s="27"/>
      <c r="T61" s="10">
        <v>140</v>
      </c>
      <c r="U61" s="17">
        <v>477</v>
      </c>
      <c r="V61" s="16">
        <v>311.45999999999998</v>
      </c>
      <c r="X61" s="10">
        <v>145</v>
      </c>
      <c r="Y61" s="17">
        <v>445</v>
      </c>
      <c r="Z61" s="16">
        <v>273.83000000000004</v>
      </c>
      <c r="AB61" s="10">
        <v>141</v>
      </c>
      <c r="AC61" s="17">
        <v>449</v>
      </c>
      <c r="AD61" s="16">
        <v>288.84999999999997</v>
      </c>
      <c r="AF61" s="10">
        <v>144</v>
      </c>
      <c r="AG61" s="17">
        <v>463</v>
      </c>
      <c r="AH61" s="16">
        <v>300.32</v>
      </c>
      <c r="AJ61" s="10">
        <v>148</v>
      </c>
      <c r="AK61" s="17">
        <v>471</v>
      </c>
      <c r="AL61" s="16">
        <v>314.57000000000005</v>
      </c>
      <c r="AN61" s="10">
        <v>135</v>
      </c>
      <c r="AO61" s="17">
        <v>464</v>
      </c>
      <c r="AP61" s="16">
        <v>304.65999999999997</v>
      </c>
      <c r="AR61" s="10">
        <v>134</v>
      </c>
      <c r="AS61" s="17">
        <v>445</v>
      </c>
      <c r="AT61" s="16">
        <v>308.07</v>
      </c>
      <c r="AU61" s="23"/>
      <c r="AV61" s="10">
        <v>136</v>
      </c>
      <c r="AW61" s="17">
        <v>440</v>
      </c>
      <c r="AX61" s="16">
        <v>300.93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1513</v>
      </c>
      <c r="E62" s="18">
        <v>8706</v>
      </c>
      <c r="F62" s="15">
        <v>6109.3000000000011</v>
      </c>
      <c r="H62" s="14">
        <v>1444</v>
      </c>
      <c r="I62" s="18">
        <v>8063</v>
      </c>
      <c r="J62" s="15">
        <v>5765.5600000000013</v>
      </c>
      <c r="L62" s="14">
        <v>1427</v>
      </c>
      <c r="M62" s="18">
        <v>8146</v>
      </c>
      <c r="N62" s="15">
        <v>5862.1200000000008</v>
      </c>
      <c r="O62" s="27"/>
      <c r="P62" s="14">
        <v>1441</v>
      </c>
      <c r="Q62" s="18">
        <v>8220</v>
      </c>
      <c r="R62" s="15">
        <v>5842.9299999999994</v>
      </c>
      <c r="S62" s="27"/>
      <c r="T62" s="14">
        <v>1419</v>
      </c>
      <c r="U62" s="18">
        <v>7994</v>
      </c>
      <c r="V62" s="15">
        <v>5806.1100000000006</v>
      </c>
      <c r="X62" s="14">
        <v>1434</v>
      </c>
      <c r="Y62" s="18">
        <v>7737</v>
      </c>
      <c r="Z62" s="15">
        <v>5561.08</v>
      </c>
      <c r="AB62" s="14">
        <v>1422</v>
      </c>
      <c r="AC62" s="18">
        <v>7609</v>
      </c>
      <c r="AD62" s="15">
        <v>5423.3199999999979</v>
      </c>
      <c r="AF62" s="14">
        <v>1423</v>
      </c>
      <c r="AG62" s="18">
        <v>7678</v>
      </c>
      <c r="AH62" s="15">
        <v>5369.0600000000013</v>
      </c>
      <c r="AJ62" s="14">
        <v>1425</v>
      </c>
      <c r="AK62" s="18">
        <v>7700</v>
      </c>
      <c r="AL62" s="15">
        <v>5426.8499999999985</v>
      </c>
      <c r="AN62" s="14">
        <v>1405</v>
      </c>
      <c r="AO62" s="18">
        <v>7650</v>
      </c>
      <c r="AP62" s="15">
        <v>5392.2000000000007</v>
      </c>
      <c r="AR62" s="14">
        <v>1445</v>
      </c>
      <c r="AS62" s="18">
        <v>7639</v>
      </c>
      <c r="AT62" s="15">
        <v>5370.8799999999992</v>
      </c>
      <c r="AU62" s="23"/>
      <c r="AV62" s="14">
        <v>1433</v>
      </c>
      <c r="AW62" s="18">
        <v>7537</v>
      </c>
      <c r="AX62" s="15">
        <v>5271.1600000000008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2347</v>
      </c>
      <c r="E63" s="21">
        <v>12269</v>
      </c>
      <c r="F63" s="22">
        <v>8938.3299999999981</v>
      </c>
      <c r="H63" s="20">
        <v>2279</v>
      </c>
      <c r="I63" s="21">
        <v>11606</v>
      </c>
      <c r="J63" s="22">
        <v>8571.4000000000015</v>
      </c>
      <c r="L63" s="20">
        <v>2269</v>
      </c>
      <c r="M63" s="21">
        <v>11728</v>
      </c>
      <c r="N63" s="22">
        <v>8701.5400000000009</v>
      </c>
      <c r="O63" s="28"/>
      <c r="P63" s="20">
        <v>2292</v>
      </c>
      <c r="Q63" s="21">
        <v>11860</v>
      </c>
      <c r="R63" s="22">
        <v>8726.0499999999993</v>
      </c>
      <c r="S63" s="28"/>
      <c r="T63" s="20">
        <v>2281</v>
      </c>
      <c r="U63" s="21">
        <v>11680</v>
      </c>
      <c r="V63" s="22">
        <v>8751.69</v>
      </c>
      <c r="X63" s="20">
        <v>2303</v>
      </c>
      <c r="Y63" s="21">
        <v>11482</v>
      </c>
      <c r="Z63" s="22">
        <v>8552.33</v>
      </c>
      <c r="AB63" s="20">
        <v>2317</v>
      </c>
      <c r="AC63" s="21">
        <v>11353</v>
      </c>
      <c r="AD63" s="22">
        <v>8382.239999999998</v>
      </c>
      <c r="AF63" s="20">
        <v>2335</v>
      </c>
      <c r="AG63" s="21">
        <v>11566</v>
      </c>
      <c r="AH63" s="22">
        <v>8485.2900000000009</v>
      </c>
      <c r="AJ63" s="20">
        <v>2351</v>
      </c>
      <c r="AK63" s="21">
        <v>11685</v>
      </c>
      <c r="AL63" s="22">
        <v>8604.5599999999977</v>
      </c>
      <c r="AN63" s="20">
        <v>2355</v>
      </c>
      <c r="AO63" s="21">
        <v>11664</v>
      </c>
      <c r="AP63" s="22">
        <v>8604.83</v>
      </c>
      <c r="AR63" s="20">
        <v>2408</v>
      </c>
      <c r="AS63" s="21">
        <v>11717</v>
      </c>
      <c r="AT63" s="22">
        <v>8629.739999999998</v>
      </c>
      <c r="AU63" s="23"/>
      <c r="AV63" s="20">
        <v>2411</v>
      </c>
      <c r="AW63" s="21">
        <v>11645</v>
      </c>
      <c r="AX63" s="22">
        <v>8503.4000000000015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VLOOKUP("&lt;T12Titel&gt;",Uebersetzungen!$B$3:$E$331,Uebersetzungen!$B$2+1,FALSE)</f>
        <v>Wirtschaftsstruktur seit 2011: Region Viamala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283</v>
      </c>
      <c r="E12" s="11">
        <v>845</v>
      </c>
      <c r="F12" s="12">
        <v>552.12</v>
      </c>
      <c r="H12" s="10">
        <v>291</v>
      </c>
      <c r="I12" s="11">
        <v>844</v>
      </c>
      <c r="J12" s="12">
        <v>540.8599999999999</v>
      </c>
      <c r="L12" s="10">
        <v>292</v>
      </c>
      <c r="M12" s="11">
        <v>834</v>
      </c>
      <c r="N12" s="12">
        <v>536.12</v>
      </c>
      <c r="O12" s="27"/>
      <c r="P12" s="10">
        <v>296</v>
      </c>
      <c r="Q12" s="11">
        <v>825</v>
      </c>
      <c r="R12" s="12">
        <v>537.3599999999999</v>
      </c>
      <c r="S12" s="27"/>
      <c r="T12" s="10">
        <v>301</v>
      </c>
      <c r="U12" s="11">
        <v>838</v>
      </c>
      <c r="V12" s="12">
        <v>542.38999999999987</v>
      </c>
      <c r="X12" s="10">
        <v>305</v>
      </c>
      <c r="Y12" s="11">
        <v>842</v>
      </c>
      <c r="Z12" s="12">
        <v>549.0200000000001</v>
      </c>
      <c r="AB12" s="10">
        <v>313</v>
      </c>
      <c r="AC12" s="11">
        <v>846</v>
      </c>
      <c r="AD12" s="12">
        <v>548.99999999999989</v>
      </c>
      <c r="AF12" s="10">
        <v>319</v>
      </c>
      <c r="AG12" s="11">
        <v>850</v>
      </c>
      <c r="AH12" s="12">
        <v>542.23</v>
      </c>
      <c r="AJ12" s="10">
        <v>333</v>
      </c>
      <c r="AK12" s="11">
        <v>908</v>
      </c>
      <c r="AL12" s="12">
        <v>580.89</v>
      </c>
      <c r="AN12" s="10">
        <v>327</v>
      </c>
      <c r="AO12" s="11">
        <v>895</v>
      </c>
      <c r="AP12" s="12">
        <v>577.89999999999986</v>
      </c>
      <c r="AR12" s="10">
        <v>336</v>
      </c>
      <c r="AS12" s="11">
        <v>913</v>
      </c>
      <c r="AT12" s="12">
        <v>581.49</v>
      </c>
      <c r="AU12" s="23"/>
      <c r="AV12" s="10">
        <v>346</v>
      </c>
      <c r="AW12" s="11">
        <v>941</v>
      </c>
      <c r="AX12" s="12">
        <v>596.2299999999999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283</v>
      </c>
      <c r="E13" s="18">
        <v>845</v>
      </c>
      <c r="F13" s="15">
        <v>552.12</v>
      </c>
      <c r="H13" s="14">
        <v>291</v>
      </c>
      <c r="I13" s="18">
        <v>844</v>
      </c>
      <c r="J13" s="15">
        <v>540.8599999999999</v>
      </c>
      <c r="L13" s="14">
        <v>292</v>
      </c>
      <c r="M13" s="18">
        <v>834</v>
      </c>
      <c r="N13" s="15">
        <v>536.12</v>
      </c>
      <c r="O13" s="27"/>
      <c r="P13" s="14">
        <v>296</v>
      </c>
      <c r="Q13" s="18">
        <v>825</v>
      </c>
      <c r="R13" s="15">
        <v>537.3599999999999</v>
      </c>
      <c r="S13" s="27"/>
      <c r="T13" s="14">
        <v>301</v>
      </c>
      <c r="U13" s="18">
        <v>838</v>
      </c>
      <c r="V13" s="15">
        <v>542.38999999999987</v>
      </c>
      <c r="X13" s="14">
        <v>305</v>
      </c>
      <c r="Y13" s="18">
        <v>842</v>
      </c>
      <c r="Z13" s="15">
        <v>549.0200000000001</v>
      </c>
      <c r="AB13" s="14">
        <v>313</v>
      </c>
      <c r="AC13" s="18">
        <v>846</v>
      </c>
      <c r="AD13" s="15">
        <v>548.99999999999989</v>
      </c>
      <c r="AF13" s="14">
        <v>319</v>
      </c>
      <c r="AG13" s="18">
        <v>850</v>
      </c>
      <c r="AH13" s="15">
        <v>542.23</v>
      </c>
      <c r="AJ13" s="14">
        <v>333</v>
      </c>
      <c r="AK13" s="18">
        <v>908</v>
      </c>
      <c r="AL13" s="15">
        <v>580.89</v>
      </c>
      <c r="AN13" s="14">
        <v>327</v>
      </c>
      <c r="AO13" s="18">
        <v>895</v>
      </c>
      <c r="AP13" s="15">
        <v>577.89999999999986</v>
      </c>
      <c r="AR13" s="14">
        <v>336</v>
      </c>
      <c r="AS13" s="18">
        <v>913</v>
      </c>
      <c r="AT13" s="15">
        <v>581.49</v>
      </c>
      <c r="AU13" s="23"/>
      <c r="AV13" s="14">
        <v>346</v>
      </c>
      <c r="AW13" s="18">
        <v>941</v>
      </c>
      <c r="AX13" s="15">
        <v>596.2299999999999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>
        <v>5</v>
      </c>
      <c r="E14" s="11">
        <v>32</v>
      </c>
      <c r="F14" s="16">
        <v>27.779999999999998</v>
      </c>
      <c r="H14" s="10">
        <v>5</v>
      </c>
      <c r="I14" s="11">
        <v>21</v>
      </c>
      <c r="J14" s="16">
        <v>16.730000000000004</v>
      </c>
      <c r="L14" s="10">
        <v>5</v>
      </c>
      <c r="M14" s="11">
        <v>26</v>
      </c>
      <c r="N14" s="16">
        <v>22.18</v>
      </c>
      <c r="O14" s="27"/>
      <c r="P14" s="10">
        <v>5</v>
      </c>
      <c r="Q14" s="11">
        <v>37</v>
      </c>
      <c r="R14" s="16">
        <v>31.45</v>
      </c>
      <c r="S14" s="27"/>
      <c r="T14" s="10">
        <v>5</v>
      </c>
      <c r="U14" s="11">
        <v>33</v>
      </c>
      <c r="V14" s="16">
        <v>28.37</v>
      </c>
      <c r="X14" s="10">
        <v>5</v>
      </c>
      <c r="Y14" s="11">
        <v>26</v>
      </c>
      <c r="Z14" s="16">
        <v>21.75</v>
      </c>
      <c r="AB14" s="10">
        <v>4</v>
      </c>
      <c r="AC14" s="11">
        <v>29</v>
      </c>
      <c r="AD14" s="16">
        <v>23.75</v>
      </c>
      <c r="AF14" s="10">
        <v>5</v>
      </c>
      <c r="AG14" s="11">
        <v>50</v>
      </c>
      <c r="AH14" s="16">
        <v>45.89</v>
      </c>
      <c r="AJ14" s="10">
        <v>5</v>
      </c>
      <c r="AK14" s="11">
        <v>47</v>
      </c>
      <c r="AL14" s="16">
        <v>42.04</v>
      </c>
      <c r="AN14" s="10">
        <v>5</v>
      </c>
      <c r="AO14" s="11">
        <v>37</v>
      </c>
      <c r="AP14" s="16">
        <v>32.75</v>
      </c>
      <c r="AR14" s="10">
        <v>4</v>
      </c>
      <c r="AS14" s="11">
        <v>51</v>
      </c>
      <c r="AT14" s="16">
        <v>43.17</v>
      </c>
      <c r="AU14" s="23"/>
      <c r="AV14" s="10">
        <v>4</v>
      </c>
      <c r="AW14" s="11">
        <v>52</v>
      </c>
      <c r="AX14" s="16">
        <v>43.92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15</v>
      </c>
      <c r="E15" s="11">
        <v>112</v>
      </c>
      <c r="F15" s="16">
        <v>81.540000000000006</v>
      </c>
      <c r="H15" s="10">
        <v>15</v>
      </c>
      <c r="I15" s="11">
        <v>126</v>
      </c>
      <c r="J15" s="16">
        <v>87.47999999999999</v>
      </c>
      <c r="L15" s="10">
        <v>15</v>
      </c>
      <c r="M15" s="11">
        <v>111</v>
      </c>
      <c r="N15" s="16">
        <v>80.44</v>
      </c>
      <c r="O15" s="27"/>
      <c r="P15" s="10">
        <v>16</v>
      </c>
      <c r="Q15" s="11">
        <v>123</v>
      </c>
      <c r="R15" s="16">
        <v>87.57</v>
      </c>
      <c r="S15" s="27"/>
      <c r="T15" s="10">
        <v>17</v>
      </c>
      <c r="U15" s="11">
        <v>114</v>
      </c>
      <c r="V15" s="16">
        <v>82.679999999999993</v>
      </c>
      <c r="X15" s="10">
        <v>17</v>
      </c>
      <c r="Y15" s="11">
        <v>107</v>
      </c>
      <c r="Z15" s="16">
        <v>77.67</v>
      </c>
      <c r="AB15" s="10">
        <v>18</v>
      </c>
      <c r="AC15" s="11">
        <v>105</v>
      </c>
      <c r="AD15" s="16">
        <v>73.330000000000013</v>
      </c>
      <c r="AF15" s="10">
        <v>19</v>
      </c>
      <c r="AG15" s="11">
        <v>104</v>
      </c>
      <c r="AH15" s="16">
        <v>73.86</v>
      </c>
      <c r="AJ15" s="10">
        <v>19</v>
      </c>
      <c r="AK15" s="11">
        <v>103</v>
      </c>
      <c r="AL15" s="16">
        <v>73.820000000000007</v>
      </c>
      <c r="AN15" s="10">
        <v>15</v>
      </c>
      <c r="AO15" s="11">
        <v>92</v>
      </c>
      <c r="AP15" s="16">
        <v>66.36999999999999</v>
      </c>
      <c r="AR15" s="10">
        <v>16</v>
      </c>
      <c r="AS15" s="11">
        <v>87</v>
      </c>
      <c r="AT15" s="16">
        <v>61.81</v>
      </c>
      <c r="AU15" s="23"/>
      <c r="AV15" s="10">
        <v>16</v>
      </c>
      <c r="AW15" s="11">
        <v>86</v>
      </c>
      <c r="AX15" s="16">
        <v>62.710000000000008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7</v>
      </c>
      <c r="E16" s="11">
        <v>7</v>
      </c>
      <c r="F16" s="16">
        <v>2.6199999999999997</v>
      </c>
      <c r="H16" s="10">
        <v>4</v>
      </c>
      <c r="I16" s="11">
        <v>4</v>
      </c>
      <c r="J16" s="16">
        <v>1.1199999999999999</v>
      </c>
      <c r="L16" s="10">
        <v>5</v>
      </c>
      <c r="M16" s="11">
        <v>5</v>
      </c>
      <c r="N16" s="16">
        <v>1.3</v>
      </c>
      <c r="O16" s="27"/>
      <c r="P16" s="10">
        <v>6</v>
      </c>
      <c r="Q16" s="11">
        <v>6</v>
      </c>
      <c r="R16" s="16">
        <v>1.9599999999999997</v>
      </c>
      <c r="S16" s="27"/>
      <c r="T16" s="10">
        <v>6</v>
      </c>
      <c r="U16" s="11">
        <v>6</v>
      </c>
      <c r="V16" s="16">
        <v>2.12</v>
      </c>
      <c r="X16" s="10">
        <v>5</v>
      </c>
      <c r="Y16" s="11">
        <v>5</v>
      </c>
      <c r="Z16" s="16">
        <v>2.2600000000000002</v>
      </c>
      <c r="AB16" s="10">
        <v>6</v>
      </c>
      <c r="AC16" s="11">
        <v>11</v>
      </c>
      <c r="AD16" s="16">
        <v>5.12</v>
      </c>
      <c r="AF16" s="10">
        <v>5</v>
      </c>
      <c r="AG16" s="11">
        <v>8</v>
      </c>
      <c r="AH16" s="16">
        <v>3.9799999999999995</v>
      </c>
      <c r="AJ16" s="10">
        <v>6</v>
      </c>
      <c r="AK16" s="11">
        <v>9</v>
      </c>
      <c r="AL16" s="16">
        <v>4.8900000000000006</v>
      </c>
      <c r="AN16" s="10" t="s">
        <v>74</v>
      </c>
      <c r="AO16" s="11" t="s">
        <v>74</v>
      </c>
      <c r="AP16" s="16" t="s">
        <v>74</v>
      </c>
      <c r="AR16" s="10">
        <v>4</v>
      </c>
      <c r="AS16" s="11">
        <v>6</v>
      </c>
      <c r="AT16" s="16">
        <v>2.33</v>
      </c>
      <c r="AU16" s="23"/>
      <c r="AV16" s="10">
        <v>4</v>
      </c>
      <c r="AW16" s="11">
        <v>5</v>
      </c>
      <c r="AX16" s="16">
        <v>2.2400000000000002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27</v>
      </c>
      <c r="E17" s="11">
        <v>105</v>
      </c>
      <c r="F17" s="16">
        <v>88.659999999999982</v>
      </c>
      <c r="H17" s="10">
        <v>25</v>
      </c>
      <c r="I17" s="11">
        <v>99</v>
      </c>
      <c r="J17" s="16">
        <v>83.799999999999983</v>
      </c>
      <c r="L17" s="10">
        <v>27</v>
      </c>
      <c r="M17" s="11">
        <v>100</v>
      </c>
      <c r="N17" s="16">
        <v>87.64</v>
      </c>
      <c r="O17" s="27"/>
      <c r="P17" s="10">
        <v>28</v>
      </c>
      <c r="Q17" s="11">
        <v>94</v>
      </c>
      <c r="R17" s="16">
        <v>81.55</v>
      </c>
      <c r="S17" s="27"/>
      <c r="T17" s="10">
        <v>26</v>
      </c>
      <c r="U17" s="11">
        <v>98</v>
      </c>
      <c r="V17" s="16">
        <v>83.78</v>
      </c>
      <c r="X17" s="10">
        <v>25</v>
      </c>
      <c r="Y17" s="11">
        <v>83</v>
      </c>
      <c r="Z17" s="16">
        <v>72.02</v>
      </c>
      <c r="AB17" s="10">
        <v>21</v>
      </c>
      <c r="AC17" s="11">
        <v>76</v>
      </c>
      <c r="AD17" s="16">
        <v>63.900000000000006</v>
      </c>
      <c r="AF17" s="10">
        <v>22</v>
      </c>
      <c r="AG17" s="11">
        <v>82</v>
      </c>
      <c r="AH17" s="16">
        <v>70.73</v>
      </c>
      <c r="AJ17" s="10">
        <v>21</v>
      </c>
      <c r="AK17" s="11">
        <v>76</v>
      </c>
      <c r="AL17" s="16">
        <v>65.03</v>
      </c>
      <c r="AN17" s="10">
        <v>24</v>
      </c>
      <c r="AO17" s="11">
        <v>77</v>
      </c>
      <c r="AP17" s="16">
        <v>64.700000000000017</v>
      </c>
      <c r="AR17" s="10">
        <v>26</v>
      </c>
      <c r="AS17" s="11">
        <v>81</v>
      </c>
      <c r="AT17" s="16">
        <v>69.75</v>
      </c>
      <c r="AU17" s="23"/>
      <c r="AV17" s="10">
        <v>26</v>
      </c>
      <c r="AW17" s="11">
        <v>89</v>
      </c>
      <c r="AX17" s="16">
        <v>74.28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0</v>
      </c>
      <c r="E18" s="11">
        <v>0</v>
      </c>
      <c r="F18" s="16">
        <v>0</v>
      </c>
      <c r="H18" s="10">
        <v>0</v>
      </c>
      <c r="I18" s="11">
        <v>0</v>
      </c>
      <c r="J18" s="16">
        <v>0</v>
      </c>
      <c r="L18" s="10">
        <v>0</v>
      </c>
      <c r="M18" s="11">
        <v>0</v>
      </c>
      <c r="N18" s="16">
        <v>0</v>
      </c>
      <c r="O18" s="27"/>
      <c r="P18" s="10">
        <v>0</v>
      </c>
      <c r="Q18" s="11">
        <v>0</v>
      </c>
      <c r="R18" s="16">
        <v>0</v>
      </c>
      <c r="S18" s="27"/>
      <c r="T18" s="10">
        <v>0</v>
      </c>
      <c r="U18" s="11">
        <v>0</v>
      </c>
      <c r="V18" s="16">
        <v>0</v>
      </c>
      <c r="X18" s="10">
        <v>0</v>
      </c>
      <c r="Y18" s="11">
        <v>0</v>
      </c>
      <c r="Z18" s="16">
        <v>0</v>
      </c>
      <c r="AB18" s="10">
        <v>0</v>
      </c>
      <c r="AC18" s="11">
        <v>0</v>
      </c>
      <c r="AD18" s="16">
        <v>0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6</v>
      </c>
      <c r="E20" s="11">
        <v>27</v>
      </c>
      <c r="F20" s="16">
        <v>24.56</v>
      </c>
      <c r="H20" s="10">
        <v>6</v>
      </c>
      <c r="I20" s="11">
        <v>25</v>
      </c>
      <c r="J20" s="16">
        <v>22.610000000000003</v>
      </c>
      <c r="L20" s="10">
        <v>6</v>
      </c>
      <c r="M20" s="11">
        <v>24</v>
      </c>
      <c r="N20" s="16">
        <v>20.58</v>
      </c>
      <c r="O20" s="27"/>
      <c r="P20" s="10">
        <v>6</v>
      </c>
      <c r="Q20" s="11">
        <v>28</v>
      </c>
      <c r="R20" s="16">
        <v>24.79</v>
      </c>
      <c r="S20" s="27"/>
      <c r="T20" s="10">
        <v>6</v>
      </c>
      <c r="U20" s="11">
        <v>25</v>
      </c>
      <c r="V20" s="16">
        <v>23.019999999999996</v>
      </c>
      <c r="X20" s="10">
        <v>5</v>
      </c>
      <c r="Y20" s="11">
        <v>26</v>
      </c>
      <c r="Z20" s="16">
        <v>21.97</v>
      </c>
      <c r="AB20" s="10">
        <v>5</v>
      </c>
      <c r="AC20" s="11">
        <v>25</v>
      </c>
      <c r="AD20" s="16">
        <v>20.46</v>
      </c>
      <c r="AF20" s="10">
        <v>4</v>
      </c>
      <c r="AG20" s="11">
        <v>18</v>
      </c>
      <c r="AH20" s="16">
        <v>14.719999999999999</v>
      </c>
      <c r="AJ20" s="10">
        <v>4</v>
      </c>
      <c r="AK20" s="11">
        <v>17</v>
      </c>
      <c r="AL20" s="16">
        <v>13.67</v>
      </c>
      <c r="AN20" s="10">
        <v>4</v>
      </c>
      <c r="AO20" s="11">
        <v>18</v>
      </c>
      <c r="AP20" s="16">
        <v>13.98</v>
      </c>
      <c r="AR20" s="10">
        <v>5</v>
      </c>
      <c r="AS20" s="11">
        <v>19</v>
      </c>
      <c r="AT20" s="16">
        <v>15.420000000000002</v>
      </c>
      <c r="AU20" s="23"/>
      <c r="AV20" s="10">
        <v>4</v>
      </c>
      <c r="AW20" s="11">
        <v>6</v>
      </c>
      <c r="AX20" s="16">
        <v>5.28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12</v>
      </c>
      <c r="E21" s="11">
        <v>61</v>
      </c>
      <c r="F21" s="16">
        <v>57.58</v>
      </c>
      <c r="H21" s="10">
        <v>11</v>
      </c>
      <c r="I21" s="11">
        <v>58</v>
      </c>
      <c r="J21" s="16">
        <v>54.810000000000009</v>
      </c>
      <c r="L21" s="10">
        <v>10</v>
      </c>
      <c r="M21" s="11">
        <v>56</v>
      </c>
      <c r="N21" s="16">
        <v>52.970000000000006</v>
      </c>
      <c r="O21" s="27"/>
      <c r="P21" s="10">
        <v>10</v>
      </c>
      <c r="Q21" s="11">
        <v>59</v>
      </c>
      <c r="R21" s="16">
        <v>55.010000000000005</v>
      </c>
      <c r="S21" s="27"/>
      <c r="T21" s="10">
        <v>11</v>
      </c>
      <c r="U21" s="11">
        <v>60</v>
      </c>
      <c r="V21" s="16">
        <v>55.730000000000004</v>
      </c>
      <c r="X21" s="10">
        <v>13</v>
      </c>
      <c r="Y21" s="11">
        <v>62</v>
      </c>
      <c r="Z21" s="16">
        <v>57.030000000000008</v>
      </c>
      <c r="AB21" s="10">
        <v>13</v>
      </c>
      <c r="AC21" s="11">
        <v>62</v>
      </c>
      <c r="AD21" s="16">
        <v>55.160000000000004</v>
      </c>
      <c r="AF21" s="10">
        <v>11</v>
      </c>
      <c r="AG21" s="11">
        <v>60</v>
      </c>
      <c r="AH21" s="16">
        <v>53.480000000000004</v>
      </c>
      <c r="AJ21" s="10">
        <v>10</v>
      </c>
      <c r="AK21" s="11">
        <v>46</v>
      </c>
      <c r="AL21" s="16">
        <v>41</v>
      </c>
      <c r="AN21" s="10">
        <v>10</v>
      </c>
      <c r="AO21" s="11">
        <v>63</v>
      </c>
      <c r="AP21" s="16">
        <v>58.650000000000006</v>
      </c>
      <c r="AR21" s="10">
        <v>10</v>
      </c>
      <c r="AS21" s="11">
        <v>67</v>
      </c>
      <c r="AT21" s="16">
        <v>59.780000000000008</v>
      </c>
      <c r="AU21" s="23"/>
      <c r="AV21" s="10">
        <v>11</v>
      </c>
      <c r="AW21" s="11">
        <v>62</v>
      </c>
      <c r="AX21" s="16">
        <v>55.529999999999994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 t="s">
        <v>74</v>
      </c>
      <c r="E22" s="11" t="s">
        <v>74</v>
      </c>
      <c r="F22" s="16" t="s">
        <v>74</v>
      </c>
      <c r="H22" s="10" t="s">
        <v>74</v>
      </c>
      <c r="I22" s="11" t="s">
        <v>74</v>
      </c>
      <c r="J22" s="16" t="s">
        <v>74</v>
      </c>
      <c r="L22" s="10" t="s">
        <v>74</v>
      </c>
      <c r="M22" s="11" t="s">
        <v>74</v>
      </c>
      <c r="N22" s="16" t="s">
        <v>74</v>
      </c>
      <c r="O22" s="27"/>
      <c r="P22" s="10" t="s">
        <v>74</v>
      </c>
      <c r="Q22" s="11" t="s">
        <v>74</v>
      </c>
      <c r="R22" s="16" t="s">
        <v>74</v>
      </c>
      <c r="S22" s="27"/>
      <c r="T22" s="10" t="s">
        <v>74</v>
      </c>
      <c r="U22" s="11" t="s">
        <v>74</v>
      </c>
      <c r="V22" s="16" t="s">
        <v>74</v>
      </c>
      <c r="X22" s="10" t="s">
        <v>74</v>
      </c>
      <c r="Y22" s="11" t="s">
        <v>74</v>
      </c>
      <c r="Z22" s="16" t="s">
        <v>74</v>
      </c>
      <c r="AB22" s="10" t="s">
        <v>74</v>
      </c>
      <c r="AC22" s="11" t="s">
        <v>74</v>
      </c>
      <c r="AD22" s="16" t="s">
        <v>74</v>
      </c>
      <c r="AF22" s="10" t="s">
        <v>74</v>
      </c>
      <c r="AG22" s="11" t="s">
        <v>74</v>
      </c>
      <c r="AH22" s="16" t="s">
        <v>74</v>
      </c>
      <c r="AJ22" s="10" t="s">
        <v>74</v>
      </c>
      <c r="AK22" s="11" t="s">
        <v>74</v>
      </c>
      <c r="AL22" s="16" t="s">
        <v>74</v>
      </c>
      <c r="AN22" s="10" t="s">
        <v>74</v>
      </c>
      <c r="AO22" s="11" t="s">
        <v>74</v>
      </c>
      <c r="AP22" s="16" t="s">
        <v>74</v>
      </c>
      <c r="AR22" s="10" t="s">
        <v>74</v>
      </c>
      <c r="AS22" s="11" t="s">
        <v>74</v>
      </c>
      <c r="AT22" s="16" t="s">
        <v>74</v>
      </c>
      <c r="AU22" s="23"/>
      <c r="AV22" s="10" t="s">
        <v>74</v>
      </c>
      <c r="AW22" s="11" t="s">
        <v>74</v>
      </c>
      <c r="AX22" s="16" t="s">
        <v>74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 t="s">
        <v>74</v>
      </c>
      <c r="E23" s="11" t="s">
        <v>74</v>
      </c>
      <c r="F23" s="16" t="s">
        <v>74</v>
      </c>
      <c r="H23" s="10" t="s">
        <v>74</v>
      </c>
      <c r="I23" s="11" t="s">
        <v>74</v>
      </c>
      <c r="J23" s="16" t="s">
        <v>74</v>
      </c>
      <c r="L23" s="10" t="s">
        <v>74</v>
      </c>
      <c r="M23" s="11" t="s">
        <v>74</v>
      </c>
      <c r="N23" s="16" t="s">
        <v>74</v>
      </c>
      <c r="O23" s="27"/>
      <c r="P23" s="10" t="s">
        <v>74</v>
      </c>
      <c r="Q23" s="11" t="s">
        <v>74</v>
      </c>
      <c r="R23" s="16" t="s">
        <v>74</v>
      </c>
      <c r="S23" s="27"/>
      <c r="T23" s="10" t="s">
        <v>74</v>
      </c>
      <c r="U23" s="11" t="s">
        <v>74</v>
      </c>
      <c r="V23" s="16" t="s">
        <v>74</v>
      </c>
      <c r="X23" s="10" t="s">
        <v>74</v>
      </c>
      <c r="Y23" s="11" t="s">
        <v>74</v>
      </c>
      <c r="Z23" s="16" t="s">
        <v>74</v>
      </c>
      <c r="AB23" s="10">
        <v>0</v>
      </c>
      <c r="AC23" s="11">
        <v>0</v>
      </c>
      <c r="AD23" s="16">
        <v>0</v>
      </c>
      <c r="AF23" s="10" t="s">
        <v>74</v>
      </c>
      <c r="AG23" s="11" t="s">
        <v>74</v>
      </c>
      <c r="AH23" s="16" t="s">
        <v>74</v>
      </c>
      <c r="AJ23" s="10">
        <v>0</v>
      </c>
      <c r="AK23" s="11">
        <v>0</v>
      </c>
      <c r="AL23" s="16">
        <v>0</v>
      </c>
      <c r="AN23" s="10" t="s">
        <v>74</v>
      </c>
      <c r="AO23" s="11" t="s">
        <v>74</v>
      </c>
      <c r="AP23" s="16" t="s">
        <v>74</v>
      </c>
      <c r="AR23" s="10" t="s">
        <v>74</v>
      </c>
      <c r="AS23" s="11" t="s">
        <v>74</v>
      </c>
      <c r="AT23" s="16" t="s">
        <v>74</v>
      </c>
      <c r="AU23" s="23"/>
      <c r="AV23" s="10" t="s">
        <v>74</v>
      </c>
      <c r="AW23" s="11" t="s">
        <v>74</v>
      </c>
      <c r="AX23" s="16" t="s">
        <v>74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 t="s">
        <v>74</v>
      </c>
      <c r="E24" s="11" t="s">
        <v>74</v>
      </c>
      <c r="F24" s="16" t="s">
        <v>74</v>
      </c>
      <c r="H24" s="10" t="s">
        <v>74</v>
      </c>
      <c r="I24" s="11" t="s">
        <v>74</v>
      </c>
      <c r="J24" s="16" t="s">
        <v>74</v>
      </c>
      <c r="L24" s="10" t="s">
        <v>74</v>
      </c>
      <c r="M24" s="11" t="s">
        <v>74</v>
      </c>
      <c r="N24" s="16" t="s">
        <v>74</v>
      </c>
      <c r="O24" s="27"/>
      <c r="P24" s="10" t="s">
        <v>74</v>
      </c>
      <c r="Q24" s="11" t="s">
        <v>74</v>
      </c>
      <c r="R24" s="16" t="s">
        <v>74</v>
      </c>
      <c r="S24" s="27"/>
      <c r="T24" s="10">
        <v>0</v>
      </c>
      <c r="U24" s="11">
        <v>0</v>
      </c>
      <c r="V24" s="16">
        <v>0</v>
      </c>
      <c r="X24" s="10">
        <v>0</v>
      </c>
      <c r="Y24" s="11">
        <v>0</v>
      </c>
      <c r="Z24" s="16">
        <v>0</v>
      </c>
      <c r="AB24" s="10" t="s">
        <v>74</v>
      </c>
      <c r="AC24" s="11" t="s">
        <v>74</v>
      </c>
      <c r="AD24" s="16" t="s">
        <v>74</v>
      </c>
      <c r="AF24" s="10" t="s">
        <v>74</v>
      </c>
      <c r="AG24" s="11" t="s">
        <v>74</v>
      </c>
      <c r="AH24" s="16" t="s">
        <v>74</v>
      </c>
      <c r="AJ24" s="10" t="s">
        <v>74</v>
      </c>
      <c r="AK24" s="11" t="s">
        <v>74</v>
      </c>
      <c r="AL24" s="16" t="s">
        <v>74</v>
      </c>
      <c r="AN24" s="10" t="s">
        <v>74</v>
      </c>
      <c r="AO24" s="11" t="s">
        <v>74</v>
      </c>
      <c r="AP24" s="16" t="s">
        <v>74</v>
      </c>
      <c r="AR24" s="10" t="s">
        <v>74</v>
      </c>
      <c r="AS24" s="11" t="s">
        <v>74</v>
      </c>
      <c r="AT24" s="16" t="s">
        <v>74</v>
      </c>
      <c r="AU24" s="23"/>
      <c r="AV24" s="10" t="s">
        <v>74</v>
      </c>
      <c r="AW24" s="11" t="s">
        <v>74</v>
      </c>
      <c r="AX24" s="16" t="s">
        <v>74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11</v>
      </c>
      <c r="E26" s="11">
        <v>36</v>
      </c>
      <c r="F26" s="16">
        <v>29.130000000000003</v>
      </c>
      <c r="H26" s="10">
        <v>12</v>
      </c>
      <c r="I26" s="11">
        <v>37</v>
      </c>
      <c r="J26" s="16">
        <v>28.979999999999997</v>
      </c>
      <c r="L26" s="10">
        <v>11</v>
      </c>
      <c r="M26" s="11">
        <v>26</v>
      </c>
      <c r="N26" s="16">
        <v>21.409999999999997</v>
      </c>
      <c r="O26" s="27"/>
      <c r="P26" s="10">
        <v>11</v>
      </c>
      <c r="Q26" s="11">
        <v>24</v>
      </c>
      <c r="R26" s="16">
        <v>20.349999999999998</v>
      </c>
      <c r="S26" s="27"/>
      <c r="T26" s="10">
        <v>12</v>
      </c>
      <c r="U26" s="11">
        <v>25</v>
      </c>
      <c r="V26" s="16">
        <v>20.849999999999994</v>
      </c>
      <c r="X26" s="10">
        <v>13</v>
      </c>
      <c r="Y26" s="11">
        <v>28</v>
      </c>
      <c r="Z26" s="16">
        <v>22.99</v>
      </c>
      <c r="AB26" s="10">
        <v>13</v>
      </c>
      <c r="AC26" s="11">
        <v>32</v>
      </c>
      <c r="AD26" s="16">
        <v>26.76</v>
      </c>
      <c r="AF26" s="10">
        <v>14</v>
      </c>
      <c r="AG26" s="11">
        <v>31</v>
      </c>
      <c r="AH26" s="16">
        <v>26.389999999999997</v>
      </c>
      <c r="AJ26" s="10">
        <v>15</v>
      </c>
      <c r="AK26" s="11">
        <v>32</v>
      </c>
      <c r="AL26" s="16">
        <v>27.369999999999997</v>
      </c>
      <c r="AN26" s="10">
        <v>13</v>
      </c>
      <c r="AO26" s="11">
        <v>28</v>
      </c>
      <c r="AP26" s="16">
        <v>23.930000000000003</v>
      </c>
      <c r="AR26" s="10">
        <v>13</v>
      </c>
      <c r="AS26" s="11">
        <v>27</v>
      </c>
      <c r="AT26" s="16">
        <v>23.7</v>
      </c>
      <c r="AU26" s="23"/>
      <c r="AV26" s="10">
        <v>13</v>
      </c>
      <c r="AW26" s="11">
        <v>26</v>
      </c>
      <c r="AX26" s="16">
        <v>22.509999999999998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8</v>
      </c>
      <c r="E27" s="11">
        <v>176</v>
      </c>
      <c r="F27" s="16">
        <v>154.86999999999998</v>
      </c>
      <c r="H27" s="10">
        <v>9</v>
      </c>
      <c r="I27" s="11">
        <v>181</v>
      </c>
      <c r="J27" s="16">
        <v>166.61</v>
      </c>
      <c r="L27" s="10">
        <v>9</v>
      </c>
      <c r="M27" s="11">
        <v>176</v>
      </c>
      <c r="N27" s="16">
        <v>163.58999999999997</v>
      </c>
      <c r="O27" s="27"/>
      <c r="P27" s="10">
        <v>9</v>
      </c>
      <c r="Q27" s="11">
        <v>185</v>
      </c>
      <c r="R27" s="16">
        <v>170.47999999999996</v>
      </c>
      <c r="S27" s="27"/>
      <c r="T27" s="10">
        <v>9</v>
      </c>
      <c r="U27" s="11">
        <v>189</v>
      </c>
      <c r="V27" s="16">
        <v>175.01</v>
      </c>
      <c r="X27" s="10">
        <v>9</v>
      </c>
      <c r="Y27" s="11">
        <v>192</v>
      </c>
      <c r="Z27" s="16">
        <v>176.06</v>
      </c>
      <c r="AB27" s="10">
        <v>8</v>
      </c>
      <c r="AC27" s="11">
        <v>196</v>
      </c>
      <c r="AD27" s="16">
        <v>180.29999999999995</v>
      </c>
      <c r="AF27" s="10">
        <v>7</v>
      </c>
      <c r="AG27" s="11">
        <v>162</v>
      </c>
      <c r="AH27" s="16">
        <v>152.63</v>
      </c>
      <c r="AJ27" s="10">
        <v>7</v>
      </c>
      <c r="AK27" s="11">
        <v>174</v>
      </c>
      <c r="AL27" s="16">
        <v>162.36000000000001</v>
      </c>
      <c r="AN27" s="10">
        <v>8</v>
      </c>
      <c r="AO27" s="11">
        <v>176</v>
      </c>
      <c r="AP27" s="16">
        <v>164.60999999999999</v>
      </c>
      <c r="AR27" s="10">
        <v>8</v>
      </c>
      <c r="AS27" s="11">
        <v>178</v>
      </c>
      <c r="AT27" s="16">
        <v>161.91999999999999</v>
      </c>
      <c r="AU27" s="23"/>
      <c r="AV27" s="10">
        <v>8</v>
      </c>
      <c r="AW27" s="11">
        <v>186</v>
      </c>
      <c r="AX27" s="16">
        <v>169.44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4</v>
      </c>
      <c r="E28" s="11">
        <v>12</v>
      </c>
      <c r="F28" s="16">
        <v>9.01</v>
      </c>
      <c r="H28" s="10">
        <v>6</v>
      </c>
      <c r="I28" s="11">
        <v>20</v>
      </c>
      <c r="J28" s="16">
        <v>16.27</v>
      </c>
      <c r="L28" s="10">
        <v>8</v>
      </c>
      <c r="M28" s="11">
        <v>17</v>
      </c>
      <c r="N28" s="16">
        <v>12.86</v>
      </c>
      <c r="O28" s="27"/>
      <c r="P28" s="10">
        <v>8</v>
      </c>
      <c r="Q28" s="11">
        <v>24</v>
      </c>
      <c r="R28" s="16">
        <v>20</v>
      </c>
      <c r="S28" s="27"/>
      <c r="T28" s="10">
        <v>8</v>
      </c>
      <c r="U28" s="11">
        <v>22</v>
      </c>
      <c r="V28" s="16">
        <v>16.400000000000002</v>
      </c>
      <c r="X28" s="10">
        <v>7</v>
      </c>
      <c r="Y28" s="11">
        <v>23</v>
      </c>
      <c r="Z28" s="16">
        <v>17.72</v>
      </c>
      <c r="AB28" s="10">
        <v>7</v>
      </c>
      <c r="AC28" s="11">
        <v>19</v>
      </c>
      <c r="AD28" s="16">
        <v>15.02</v>
      </c>
      <c r="AF28" s="10">
        <v>7</v>
      </c>
      <c r="AG28" s="11">
        <v>22</v>
      </c>
      <c r="AH28" s="16">
        <v>17.349999999999998</v>
      </c>
      <c r="AJ28" s="10">
        <v>7</v>
      </c>
      <c r="AK28" s="11">
        <v>25</v>
      </c>
      <c r="AL28" s="16">
        <v>20.189999999999998</v>
      </c>
      <c r="AN28" s="10">
        <v>8</v>
      </c>
      <c r="AO28" s="11">
        <v>25</v>
      </c>
      <c r="AP28" s="16">
        <v>17.940000000000001</v>
      </c>
      <c r="AR28" s="10">
        <v>8</v>
      </c>
      <c r="AS28" s="11">
        <v>20</v>
      </c>
      <c r="AT28" s="16">
        <v>14.319999999999999</v>
      </c>
      <c r="AU28" s="23"/>
      <c r="AV28" s="10">
        <v>8</v>
      </c>
      <c r="AW28" s="11">
        <v>20</v>
      </c>
      <c r="AX28" s="16">
        <v>14.22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32</v>
      </c>
      <c r="E29" s="11">
        <v>340</v>
      </c>
      <c r="F29" s="16">
        <v>317.66000000000003</v>
      </c>
      <c r="H29" s="10">
        <v>29</v>
      </c>
      <c r="I29" s="11">
        <v>314</v>
      </c>
      <c r="J29" s="16">
        <v>292.91000000000003</v>
      </c>
      <c r="L29" s="10">
        <v>28</v>
      </c>
      <c r="M29" s="11">
        <v>318</v>
      </c>
      <c r="N29" s="16">
        <v>298.03999999999996</v>
      </c>
      <c r="O29" s="27"/>
      <c r="P29" s="10">
        <v>27</v>
      </c>
      <c r="Q29" s="11">
        <v>309</v>
      </c>
      <c r="R29" s="16">
        <v>287.02999999999997</v>
      </c>
      <c r="S29" s="27"/>
      <c r="T29" s="10">
        <v>25</v>
      </c>
      <c r="U29" s="11">
        <v>299</v>
      </c>
      <c r="V29" s="16">
        <v>279.82000000000005</v>
      </c>
      <c r="X29" s="10">
        <v>27</v>
      </c>
      <c r="Y29" s="11">
        <v>338</v>
      </c>
      <c r="Z29" s="16">
        <v>314.27999999999997</v>
      </c>
      <c r="AB29" s="10">
        <v>30</v>
      </c>
      <c r="AC29" s="11">
        <v>385</v>
      </c>
      <c r="AD29" s="16">
        <v>358.01000000000005</v>
      </c>
      <c r="AF29" s="10">
        <v>28</v>
      </c>
      <c r="AG29" s="11">
        <v>365</v>
      </c>
      <c r="AH29" s="16">
        <v>342.62</v>
      </c>
      <c r="AJ29" s="10">
        <v>27</v>
      </c>
      <c r="AK29" s="11">
        <v>367</v>
      </c>
      <c r="AL29" s="16">
        <v>341.87000000000006</v>
      </c>
      <c r="AN29" s="10">
        <v>24</v>
      </c>
      <c r="AO29" s="11">
        <v>344</v>
      </c>
      <c r="AP29" s="16">
        <v>327.98000000000008</v>
      </c>
      <c r="AR29" s="10">
        <v>26</v>
      </c>
      <c r="AS29" s="11">
        <v>388</v>
      </c>
      <c r="AT29" s="16">
        <v>369.19000000000005</v>
      </c>
      <c r="AU29" s="23"/>
      <c r="AV29" s="10">
        <v>31</v>
      </c>
      <c r="AW29" s="11">
        <v>354</v>
      </c>
      <c r="AX29" s="16">
        <v>333.71000000000004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88</v>
      </c>
      <c r="E30" s="17">
        <v>542</v>
      </c>
      <c r="F30" s="16">
        <v>472.39000000000004</v>
      </c>
      <c r="H30" s="10">
        <v>84</v>
      </c>
      <c r="I30" s="17">
        <v>528</v>
      </c>
      <c r="J30" s="16">
        <v>471.73999999999995</v>
      </c>
      <c r="L30" s="10">
        <v>79</v>
      </c>
      <c r="M30" s="17">
        <v>519</v>
      </c>
      <c r="N30" s="16">
        <v>468.32000000000005</v>
      </c>
      <c r="O30" s="27"/>
      <c r="P30" s="10">
        <v>80</v>
      </c>
      <c r="Q30" s="17">
        <v>484</v>
      </c>
      <c r="R30" s="16">
        <v>436.36</v>
      </c>
      <c r="S30" s="27"/>
      <c r="T30" s="10">
        <v>80</v>
      </c>
      <c r="U30" s="17">
        <v>496</v>
      </c>
      <c r="V30" s="16">
        <v>446.73000000000008</v>
      </c>
      <c r="X30" s="10">
        <v>80</v>
      </c>
      <c r="Y30" s="17">
        <v>512</v>
      </c>
      <c r="Z30" s="16">
        <v>459.91000000000008</v>
      </c>
      <c r="AB30" s="10">
        <v>84</v>
      </c>
      <c r="AC30" s="17">
        <v>484</v>
      </c>
      <c r="AD30" s="16">
        <v>430.5800000000001</v>
      </c>
      <c r="AF30" s="10">
        <v>83</v>
      </c>
      <c r="AG30" s="17">
        <v>493</v>
      </c>
      <c r="AH30" s="16">
        <v>439.69000000000011</v>
      </c>
      <c r="AJ30" s="10">
        <v>83</v>
      </c>
      <c r="AK30" s="17">
        <v>505</v>
      </c>
      <c r="AL30" s="16">
        <v>443.68000000000006</v>
      </c>
      <c r="AN30" s="10">
        <v>81</v>
      </c>
      <c r="AO30" s="17">
        <v>498</v>
      </c>
      <c r="AP30" s="16">
        <v>444.07000000000005</v>
      </c>
      <c r="AR30" s="10">
        <v>82</v>
      </c>
      <c r="AS30" s="17">
        <v>469</v>
      </c>
      <c r="AT30" s="16">
        <v>418.39000000000004</v>
      </c>
      <c r="AU30" s="23"/>
      <c r="AV30" s="10">
        <v>84</v>
      </c>
      <c r="AW30" s="17">
        <v>468</v>
      </c>
      <c r="AX30" s="16">
        <v>419.01000000000005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220</v>
      </c>
      <c r="E31" s="18">
        <v>1479</v>
      </c>
      <c r="F31" s="15">
        <v>1291.9100000000003</v>
      </c>
      <c r="H31" s="14">
        <v>210</v>
      </c>
      <c r="I31" s="18">
        <v>1443</v>
      </c>
      <c r="J31" s="15">
        <v>1269.68</v>
      </c>
      <c r="L31" s="14">
        <v>207</v>
      </c>
      <c r="M31" s="18">
        <v>1406</v>
      </c>
      <c r="N31" s="15">
        <v>1253.9000000000001</v>
      </c>
      <c r="O31" s="27"/>
      <c r="P31" s="14">
        <v>210</v>
      </c>
      <c r="Q31" s="18">
        <v>1400</v>
      </c>
      <c r="R31" s="15">
        <v>1237.8800000000001</v>
      </c>
      <c r="S31" s="27"/>
      <c r="T31" s="14">
        <v>208</v>
      </c>
      <c r="U31" s="18">
        <v>1391</v>
      </c>
      <c r="V31" s="15">
        <v>1230.45</v>
      </c>
      <c r="X31" s="14">
        <v>208</v>
      </c>
      <c r="Y31" s="18">
        <v>1422</v>
      </c>
      <c r="Z31" s="15">
        <v>1257.5900000000001</v>
      </c>
      <c r="AB31" s="14">
        <v>211</v>
      </c>
      <c r="AC31" s="18">
        <v>1444</v>
      </c>
      <c r="AD31" s="15">
        <v>1269.23</v>
      </c>
      <c r="AF31" s="14">
        <v>210</v>
      </c>
      <c r="AG31" s="18">
        <v>1418</v>
      </c>
      <c r="AH31" s="15">
        <v>1260.6600000000001</v>
      </c>
      <c r="AJ31" s="14">
        <v>208</v>
      </c>
      <c r="AK31" s="18">
        <v>1419</v>
      </c>
      <c r="AL31" s="15">
        <v>1250.68</v>
      </c>
      <c r="AN31" s="14">
        <v>200</v>
      </c>
      <c r="AO31" s="18">
        <v>1384</v>
      </c>
      <c r="AP31" s="15">
        <v>1234.9000000000001</v>
      </c>
      <c r="AR31" s="14">
        <v>207</v>
      </c>
      <c r="AS31" s="18">
        <v>1411</v>
      </c>
      <c r="AT31" s="15">
        <v>1254.8800000000001</v>
      </c>
      <c r="AU31" s="23"/>
      <c r="AV31" s="14">
        <v>214</v>
      </c>
      <c r="AW31" s="18">
        <v>1370</v>
      </c>
      <c r="AX31" s="15">
        <v>1215.72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38</v>
      </c>
      <c r="E32" s="17">
        <v>134</v>
      </c>
      <c r="F32" s="16">
        <v>110.4</v>
      </c>
      <c r="H32" s="10">
        <v>38</v>
      </c>
      <c r="I32" s="17">
        <v>129</v>
      </c>
      <c r="J32" s="16">
        <v>108.36999999999998</v>
      </c>
      <c r="L32" s="10">
        <v>40</v>
      </c>
      <c r="M32" s="17">
        <v>133</v>
      </c>
      <c r="N32" s="16">
        <v>112.89</v>
      </c>
      <c r="O32" s="27"/>
      <c r="P32" s="10">
        <v>39</v>
      </c>
      <c r="Q32" s="17">
        <v>138</v>
      </c>
      <c r="R32" s="16">
        <v>114.79999999999998</v>
      </c>
      <c r="S32" s="27"/>
      <c r="T32" s="10">
        <v>37</v>
      </c>
      <c r="U32" s="17">
        <v>134</v>
      </c>
      <c r="V32" s="16">
        <v>115.35</v>
      </c>
      <c r="X32" s="10">
        <v>37</v>
      </c>
      <c r="Y32" s="17">
        <v>126</v>
      </c>
      <c r="Z32" s="16">
        <v>107.55999999999999</v>
      </c>
      <c r="AB32" s="10">
        <v>38</v>
      </c>
      <c r="AC32" s="17">
        <v>131</v>
      </c>
      <c r="AD32" s="16">
        <v>111.43</v>
      </c>
      <c r="AF32" s="10">
        <v>34</v>
      </c>
      <c r="AG32" s="17">
        <v>125</v>
      </c>
      <c r="AH32" s="16">
        <v>106.69</v>
      </c>
      <c r="AJ32" s="10">
        <v>34</v>
      </c>
      <c r="AK32" s="17">
        <v>137</v>
      </c>
      <c r="AL32" s="16">
        <v>113.27</v>
      </c>
      <c r="AN32" s="10">
        <v>33</v>
      </c>
      <c r="AO32" s="17">
        <v>134</v>
      </c>
      <c r="AP32" s="16">
        <v>111.41</v>
      </c>
      <c r="AR32" s="10">
        <v>34</v>
      </c>
      <c r="AS32" s="17">
        <v>136</v>
      </c>
      <c r="AT32" s="16">
        <v>111.3</v>
      </c>
      <c r="AU32" s="23"/>
      <c r="AV32" s="10">
        <v>32</v>
      </c>
      <c r="AW32" s="17">
        <v>128</v>
      </c>
      <c r="AX32" s="16">
        <v>104.76999999999998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15</v>
      </c>
      <c r="E33" s="11">
        <v>69</v>
      </c>
      <c r="F33" s="16">
        <v>61.010000000000005</v>
      </c>
      <c r="H33" s="10">
        <v>10</v>
      </c>
      <c r="I33" s="11">
        <v>58</v>
      </c>
      <c r="J33" s="16">
        <v>49.91</v>
      </c>
      <c r="L33" s="10">
        <v>9</v>
      </c>
      <c r="M33" s="11">
        <v>60</v>
      </c>
      <c r="N33" s="16">
        <v>50.870000000000005</v>
      </c>
      <c r="O33" s="27"/>
      <c r="P33" s="10">
        <v>8</v>
      </c>
      <c r="Q33" s="11">
        <v>64</v>
      </c>
      <c r="R33" s="16">
        <v>55.750000000000007</v>
      </c>
      <c r="S33" s="27"/>
      <c r="T33" s="10">
        <v>9</v>
      </c>
      <c r="U33" s="11">
        <v>67</v>
      </c>
      <c r="V33" s="16">
        <v>56.43</v>
      </c>
      <c r="X33" s="10">
        <v>12</v>
      </c>
      <c r="Y33" s="11">
        <v>76</v>
      </c>
      <c r="Z33" s="16">
        <v>65</v>
      </c>
      <c r="AB33" s="10">
        <v>11</v>
      </c>
      <c r="AC33" s="11">
        <v>71</v>
      </c>
      <c r="AD33" s="16">
        <v>58.199999999999996</v>
      </c>
      <c r="AF33" s="10">
        <v>11</v>
      </c>
      <c r="AG33" s="11">
        <v>71</v>
      </c>
      <c r="AH33" s="16">
        <v>60.01</v>
      </c>
      <c r="AJ33" s="10">
        <v>10</v>
      </c>
      <c r="AK33" s="11">
        <v>71</v>
      </c>
      <c r="AL33" s="16">
        <v>58</v>
      </c>
      <c r="AN33" s="10">
        <v>10</v>
      </c>
      <c r="AO33" s="11">
        <v>69</v>
      </c>
      <c r="AP33" s="16">
        <v>57.260000000000005</v>
      </c>
      <c r="AR33" s="10">
        <v>8</v>
      </c>
      <c r="AS33" s="11">
        <v>65</v>
      </c>
      <c r="AT33" s="16">
        <v>52.709999999999994</v>
      </c>
      <c r="AU33" s="23"/>
      <c r="AV33" s="10">
        <v>11</v>
      </c>
      <c r="AW33" s="11">
        <v>69</v>
      </c>
      <c r="AX33" s="16">
        <v>55.83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88</v>
      </c>
      <c r="E34" s="11">
        <v>411</v>
      </c>
      <c r="F34" s="16">
        <v>274.0499999999999</v>
      </c>
      <c r="H34" s="10">
        <v>87</v>
      </c>
      <c r="I34" s="11">
        <v>415</v>
      </c>
      <c r="J34" s="16">
        <v>278.84000000000003</v>
      </c>
      <c r="L34" s="10">
        <v>86</v>
      </c>
      <c r="M34" s="11">
        <v>422</v>
      </c>
      <c r="N34" s="16">
        <v>276.17</v>
      </c>
      <c r="O34" s="27"/>
      <c r="P34" s="10">
        <v>85</v>
      </c>
      <c r="Q34" s="11">
        <v>394</v>
      </c>
      <c r="R34" s="16">
        <v>259.41000000000003</v>
      </c>
      <c r="S34" s="27"/>
      <c r="T34" s="10">
        <v>90</v>
      </c>
      <c r="U34" s="11">
        <v>397</v>
      </c>
      <c r="V34" s="16">
        <v>263.19</v>
      </c>
      <c r="X34" s="10">
        <v>89</v>
      </c>
      <c r="Y34" s="11">
        <v>400</v>
      </c>
      <c r="Z34" s="16">
        <v>264.44</v>
      </c>
      <c r="AB34" s="10">
        <v>89</v>
      </c>
      <c r="AC34" s="11">
        <v>377</v>
      </c>
      <c r="AD34" s="16">
        <v>256.62</v>
      </c>
      <c r="AF34" s="10">
        <v>92</v>
      </c>
      <c r="AG34" s="11">
        <v>370</v>
      </c>
      <c r="AH34" s="16">
        <v>247.48999999999995</v>
      </c>
      <c r="AJ34" s="10">
        <v>91</v>
      </c>
      <c r="AK34" s="11">
        <v>381</v>
      </c>
      <c r="AL34" s="16">
        <v>256.39999999999998</v>
      </c>
      <c r="AN34" s="10">
        <v>93</v>
      </c>
      <c r="AO34" s="11">
        <v>383</v>
      </c>
      <c r="AP34" s="16">
        <v>255.63</v>
      </c>
      <c r="AR34" s="10">
        <v>93</v>
      </c>
      <c r="AS34" s="11">
        <v>381</v>
      </c>
      <c r="AT34" s="16">
        <v>251.82000000000005</v>
      </c>
      <c r="AU34" s="23"/>
      <c r="AV34" s="10">
        <v>96</v>
      </c>
      <c r="AW34" s="11">
        <v>380</v>
      </c>
      <c r="AX34" s="16">
        <v>254.89000000000001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34</v>
      </c>
      <c r="E35" s="11">
        <v>346</v>
      </c>
      <c r="F35" s="16">
        <v>253.14999999999998</v>
      </c>
      <c r="H35" s="10">
        <v>30</v>
      </c>
      <c r="I35" s="11">
        <v>311</v>
      </c>
      <c r="J35" s="16">
        <v>240.71</v>
      </c>
      <c r="L35" s="10">
        <v>33</v>
      </c>
      <c r="M35" s="11">
        <v>308</v>
      </c>
      <c r="N35" s="16">
        <v>233.41</v>
      </c>
      <c r="O35" s="27"/>
      <c r="P35" s="10">
        <v>35</v>
      </c>
      <c r="Q35" s="11">
        <v>273</v>
      </c>
      <c r="R35" s="16">
        <v>201</v>
      </c>
      <c r="S35" s="27"/>
      <c r="T35" s="10">
        <v>35</v>
      </c>
      <c r="U35" s="11">
        <v>279</v>
      </c>
      <c r="V35" s="16">
        <v>211.19999999999996</v>
      </c>
      <c r="X35" s="10">
        <v>38</v>
      </c>
      <c r="Y35" s="11">
        <v>286</v>
      </c>
      <c r="Z35" s="16">
        <v>213.93000000000004</v>
      </c>
      <c r="AB35" s="10">
        <v>36</v>
      </c>
      <c r="AC35" s="11">
        <v>294</v>
      </c>
      <c r="AD35" s="16">
        <v>223.63</v>
      </c>
      <c r="AF35" s="10">
        <v>36</v>
      </c>
      <c r="AG35" s="11">
        <v>272</v>
      </c>
      <c r="AH35" s="16">
        <v>211.41999999999996</v>
      </c>
      <c r="AJ35" s="10">
        <v>37</v>
      </c>
      <c r="AK35" s="11">
        <v>279</v>
      </c>
      <c r="AL35" s="16">
        <v>202.60999999999996</v>
      </c>
      <c r="AN35" s="10">
        <v>37</v>
      </c>
      <c r="AO35" s="11">
        <v>295</v>
      </c>
      <c r="AP35" s="16">
        <v>219.18</v>
      </c>
      <c r="AR35" s="10">
        <v>40</v>
      </c>
      <c r="AS35" s="11">
        <v>311</v>
      </c>
      <c r="AT35" s="16">
        <v>239.44</v>
      </c>
      <c r="AU35" s="23"/>
      <c r="AV35" s="10">
        <v>41</v>
      </c>
      <c r="AW35" s="11">
        <v>291</v>
      </c>
      <c r="AX35" s="16">
        <v>214.57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4</v>
      </c>
      <c r="E37" s="11">
        <v>37</v>
      </c>
      <c r="F37" s="16">
        <v>34.92</v>
      </c>
      <c r="H37" s="10">
        <v>4</v>
      </c>
      <c r="I37" s="11">
        <v>40</v>
      </c>
      <c r="J37" s="16">
        <v>37.979999999999997</v>
      </c>
      <c r="L37" s="10">
        <v>4</v>
      </c>
      <c r="M37" s="11">
        <v>40</v>
      </c>
      <c r="N37" s="16">
        <v>38.369999999999997</v>
      </c>
      <c r="O37" s="27"/>
      <c r="P37" s="10">
        <v>4</v>
      </c>
      <c r="Q37" s="11">
        <v>41</v>
      </c>
      <c r="R37" s="16">
        <v>38.9</v>
      </c>
      <c r="S37" s="27"/>
      <c r="T37" s="10" t="s">
        <v>74</v>
      </c>
      <c r="U37" s="11" t="s">
        <v>74</v>
      </c>
      <c r="V37" s="16" t="s">
        <v>74</v>
      </c>
      <c r="X37" s="10" t="s">
        <v>74</v>
      </c>
      <c r="Y37" s="11" t="s">
        <v>74</v>
      </c>
      <c r="Z37" s="16" t="s">
        <v>74</v>
      </c>
      <c r="AB37" s="10" t="s">
        <v>74</v>
      </c>
      <c r="AC37" s="11" t="s">
        <v>74</v>
      </c>
      <c r="AD37" s="16" t="s">
        <v>74</v>
      </c>
      <c r="AF37" s="10" t="s">
        <v>74</v>
      </c>
      <c r="AG37" s="11" t="s">
        <v>74</v>
      </c>
      <c r="AH37" s="16" t="s">
        <v>74</v>
      </c>
      <c r="AJ37" s="10" t="s">
        <v>74</v>
      </c>
      <c r="AK37" s="11" t="s">
        <v>74</v>
      </c>
      <c r="AL37" s="16" t="s">
        <v>74</v>
      </c>
      <c r="AN37" s="10" t="s">
        <v>74</v>
      </c>
      <c r="AO37" s="11" t="s">
        <v>74</v>
      </c>
      <c r="AP37" s="16" t="s">
        <v>74</v>
      </c>
      <c r="AR37" s="10" t="s">
        <v>74</v>
      </c>
      <c r="AS37" s="11" t="s">
        <v>74</v>
      </c>
      <c r="AT37" s="16" t="s">
        <v>74</v>
      </c>
      <c r="AU37" s="23"/>
      <c r="AV37" s="10" t="s">
        <v>74</v>
      </c>
      <c r="AW37" s="11" t="s">
        <v>74</v>
      </c>
      <c r="AX37" s="16" t="s">
        <v>74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5</v>
      </c>
      <c r="E38" s="11">
        <v>39</v>
      </c>
      <c r="F38" s="16">
        <v>32.82</v>
      </c>
      <c r="H38" s="10">
        <v>6</v>
      </c>
      <c r="I38" s="11">
        <v>41</v>
      </c>
      <c r="J38" s="16">
        <v>33.730000000000004</v>
      </c>
      <c r="L38" s="10">
        <v>6</v>
      </c>
      <c r="M38" s="11">
        <v>38</v>
      </c>
      <c r="N38" s="16">
        <v>32.229999999999997</v>
      </c>
      <c r="O38" s="27"/>
      <c r="P38" s="10">
        <v>8</v>
      </c>
      <c r="Q38" s="11">
        <v>40</v>
      </c>
      <c r="R38" s="16">
        <v>33.65</v>
      </c>
      <c r="S38" s="27"/>
      <c r="T38" s="10">
        <v>8</v>
      </c>
      <c r="U38" s="11">
        <v>38</v>
      </c>
      <c r="V38" s="16">
        <v>32.86</v>
      </c>
      <c r="X38" s="10">
        <v>8</v>
      </c>
      <c r="Y38" s="11">
        <v>39</v>
      </c>
      <c r="Z38" s="16">
        <v>33.700000000000003</v>
      </c>
      <c r="AB38" s="10">
        <v>9</v>
      </c>
      <c r="AC38" s="11">
        <v>47</v>
      </c>
      <c r="AD38" s="16">
        <v>37.08</v>
      </c>
      <c r="AF38" s="10">
        <v>10</v>
      </c>
      <c r="AG38" s="11">
        <v>47</v>
      </c>
      <c r="AH38" s="16">
        <v>35.68</v>
      </c>
      <c r="AJ38" s="10">
        <v>14</v>
      </c>
      <c r="AK38" s="11">
        <v>54</v>
      </c>
      <c r="AL38" s="16">
        <v>41.690000000000005</v>
      </c>
      <c r="AN38" s="10">
        <v>15</v>
      </c>
      <c r="AO38" s="11">
        <v>56</v>
      </c>
      <c r="AP38" s="16">
        <v>39.790000000000006</v>
      </c>
      <c r="AR38" s="10">
        <v>15</v>
      </c>
      <c r="AS38" s="11">
        <v>64</v>
      </c>
      <c r="AT38" s="16">
        <v>43.180000000000007</v>
      </c>
      <c r="AU38" s="23"/>
      <c r="AV38" s="10">
        <v>15</v>
      </c>
      <c r="AW38" s="11">
        <v>65</v>
      </c>
      <c r="AX38" s="16">
        <v>44.160000000000004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42</v>
      </c>
      <c r="E39" s="11">
        <v>288</v>
      </c>
      <c r="F39" s="16">
        <v>229.4</v>
      </c>
      <c r="H39" s="10">
        <v>42</v>
      </c>
      <c r="I39" s="11">
        <v>272</v>
      </c>
      <c r="J39" s="16">
        <v>213.88</v>
      </c>
      <c r="L39" s="10">
        <v>45</v>
      </c>
      <c r="M39" s="11">
        <v>296</v>
      </c>
      <c r="N39" s="16">
        <v>220.92</v>
      </c>
      <c r="O39" s="27"/>
      <c r="P39" s="10">
        <v>46</v>
      </c>
      <c r="Q39" s="11">
        <v>308</v>
      </c>
      <c r="R39" s="16">
        <v>232.65</v>
      </c>
      <c r="S39" s="27"/>
      <c r="T39" s="10">
        <v>46</v>
      </c>
      <c r="U39" s="11">
        <v>301</v>
      </c>
      <c r="V39" s="16">
        <v>234.04999999999995</v>
      </c>
      <c r="X39" s="10">
        <v>44</v>
      </c>
      <c r="Y39" s="11">
        <v>298</v>
      </c>
      <c r="Z39" s="16">
        <v>230.07000000000002</v>
      </c>
      <c r="AB39" s="10">
        <v>45</v>
      </c>
      <c r="AC39" s="11">
        <v>272</v>
      </c>
      <c r="AD39" s="16">
        <v>210.66</v>
      </c>
      <c r="AF39" s="10">
        <v>49</v>
      </c>
      <c r="AG39" s="11">
        <v>278</v>
      </c>
      <c r="AH39" s="16">
        <v>218.14000000000001</v>
      </c>
      <c r="AJ39" s="10">
        <v>46</v>
      </c>
      <c r="AK39" s="11">
        <v>269</v>
      </c>
      <c r="AL39" s="16">
        <v>207.86</v>
      </c>
      <c r="AN39" s="10">
        <v>45</v>
      </c>
      <c r="AO39" s="11">
        <v>275</v>
      </c>
      <c r="AP39" s="16">
        <v>207.60000000000002</v>
      </c>
      <c r="AR39" s="10">
        <v>50</v>
      </c>
      <c r="AS39" s="11">
        <v>291</v>
      </c>
      <c r="AT39" s="16">
        <v>216.13000000000002</v>
      </c>
      <c r="AU39" s="23"/>
      <c r="AV39" s="10">
        <v>43</v>
      </c>
      <c r="AW39" s="11">
        <v>257</v>
      </c>
      <c r="AX39" s="16">
        <v>195.73999999999995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46</v>
      </c>
      <c r="E40" s="11">
        <v>193</v>
      </c>
      <c r="F40" s="16">
        <v>131.01999999999998</v>
      </c>
      <c r="H40" s="10">
        <v>49</v>
      </c>
      <c r="I40" s="11">
        <v>207</v>
      </c>
      <c r="J40" s="16">
        <v>139.86000000000001</v>
      </c>
      <c r="L40" s="10">
        <v>52</v>
      </c>
      <c r="M40" s="11">
        <v>193</v>
      </c>
      <c r="N40" s="16">
        <v>131.5</v>
      </c>
      <c r="O40" s="27"/>
      <c r="P40" s="10">
        <v>48</v>
      </c>
      <c r="Q40" s="11">
        <v>185</v>
      </c>
      <c r="R40" s="16">
        <v>124.13999999999999</v>
      </c>
      <c r="S40" s="27"/>
      <c r="T40" s="10">
        <v>48</v>
      </c>
      <c r="U40" s="11">
        <v>188</v>
      </c>
      <c r="V40" s="16">
        <v>128.38</v>
      </c>
      <c r="X40" s="10">
        <v>51</v>
      </c>
      <c r="Y40" s="11">
        <v>206</v>
      </c>
      <c r="Z40" s="16">
        <v>136.25</v>
      </c>
      <c r="AB40" s="10">
        <v>57</v>
      </c>
      <c r="AC40" s="11">
        <v>211</v>
      </c>
      <c r="AD40" s="16">
        <v>137.60000000000005</v>
      </c>
      <c r="AF40" s="10">
        <v>55</v>
      </c>
      <c r="AG40" s="11">
        <v>210</v>
      </c>
      <c r="AH40" s="16">
        <v>139.47</v>
      </c>
      <c r="AJ40" s="10">
        <v>60</v>
      </c>
      <c r="AK40" s="11">
        <v>218</v>
      </c>
      <c r="AL40" s="16">
        <v>148.43</v>
      </c>
      <c r="AN40" s="10">
        <v>52</v>
      </c>
      <c r="AO40" s="11">
        <v>208</v>
      </c>
      <c r="AP40" s="16">
        <v>136.43999999999997</v>
      </c>
      <c r="AR40" s="10">
        <v>52</v>
      </c>
      <c r="AS40" s="11">
        <v>192</v>
      </c>
      <c r="AT40" s="16">
        <v>132.01999999999995</v>
      </c>
      <c r="AU40" s="23"/>
      <c r="AV40" s="10">
        <v>52</v>
      </c>
      <c r="AW40" s="11">
        <v>195</v>
      </c>
      <c r="AX40" s="16">
        <v>127.55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10</v>
      </c>
      <c r="E41" s="11">
        <v>11</v>
      </c>
      <c r="F41" s="16">
        <v>4.47</v>
      </c>
      <c r="H41" s="10">
        <v>7</v>
      </c>
      <c r="I41" s="11">
        <v>9</v>
      </c>
      <c r="J41" s="16">
        <v>5.46</v>
      </c>
      <c r="L41" s="10">
        <v>5</v>
      </c>
      <c r="M41" s="11">
        <v>7</v>
      </c>
      <c r="N41" s="16">
        <v>4.33</v>
      </c>
      <c r="O41" s="27"/>
      <c r="P41" s="10">
        <v>6</v>
      </c>
      <c r="Q41" s="11">
        <v>7</v>
      </c>
      <c r="R41" s="16">
        <v>3.94</v>
      </c>
      <c r="S41" s="27"/>
      <c r="T41" s="10">
        <v>7</v>
      </c>
      <c r="U41" s="11">
        <v>10</v>
      </c>
      <c r="V41" s="16">
        <v>4.4000000000000004</v>
      </c>
      <c r="X41" s="10">
        <v>5</v>
      </c>
      <c r="Y41" s="11">
        <v>6</v>
      </c>
      <c r="Z41" s="16">
        <v>2.41</v>
      </c>
      <c r="AB41" s="10">
        <v>6</v>
      </c>
      <c r="AC41" s="11">
        <v>10</v>
      </c>
      <c r="AD41" s="16">
        <v>4.99</v>
      </c>
      <c r="AF41" s="10">
        <v>6</v>
      </c>
      <c r="AG41" s="11">
        <v>11</v>
      </c>
      <c r="AH41" s="16">
        <v>5.25</v>
      </c>
      <c r="AJ41" s="10">
        <v>7</v>
      </c>
      <c r="AK41" s="11">
        <v>13</v>
      </c>
      <c r="AL41" s="16">
        <v>5.7799999999999994</v>
      </c>
      <c r="AN41" s="10">
        <v>5</v>
      </c>
      <c r="AO41" s="11">
        <v>9</v>
      </c>
      <c r="AP41" s="16">
        <v>3.6399999999999997</v>
      </c>
      <c r="AR41" s="10">
        <v>5</v>
      </c>
      <c r="AS41" s="11">
        <v>11</v>
      </c>
      <c r="AT41" s="16">
        <v>4.7</v>
      </c>
      <c r="AU41" s="23"/>
      <c r="AV41" s="10">
        <v>5</v>
      </c>
      <c r="AW41" s="11">
        <v>12</v>
      </c>
      <c r="AX41" s="16">
        <v>5.19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>
        <v>0</v>
      </c>
      <c r="M42" s="11">
        <v>0</v>
      </c>
      <c r="N42" s="16">
        <v>0</v>
      </c>
      <c r="O42" s="27"/>
      <c r="P42" s="10">
        <v>0</v>
      </c>
      <c r="Q42" s="11">
        <v>0</v>
      </c>
      <c r="R42" s="16">
        <v>0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17</v>
      </c>
      <c r="E43" s="11">
        <v>54</v>
      </c>
      <c r="F43" s="16">
        <v>42.13</v>
      </c>
      <c r="H43" s="10">
        <v>14</v>
      </c>
      <c r="I43" s="11">
        <v>45</v>
      </c>
      <c r="J43" s="16">
        <v>34.790000000000006</v>
      </c>
      <c r="L43" s="10">
        <v>13</v>
      </c>
      <c r="M43" s="11">
        <v>43</v>
      </c>
      <c r="N43" s="16">
        <v>34.08</v>
      </c>
      <c r="O43" s="27"/>
      <c r="P43" s="10">
        <v>17</v>
      </c>
      <c r="Q43" s="11">
        <v>58</v>
      </c>
      <c r="R43" s="16">
        <v>45.51</v>
      </c>
      <c r="S43" s="27"/>
      <c r="T43" s="10">
        <v>17</v>
      </c>
      <c r="U43" s="11">
        <v>58</v>
      </c>
      <c r="V43" s="16">
        <v>48.370000000000005</v>
      </c>
      <c r="X43" s="10">
        <v>15</v>
      </c>
      <c r="Y43" s="11">
        <v>58</v>
      </c>
      <c r="Z43" s="16">
        <v>47.56</v>
      </c>
      <c r="AB43" s="10">
        <v>14</v>
      </c>
      <c r="AC43" s="11">
        <v>51</v>
      </c>
      <c r="AD43" s="16">
        <v>42.6</v>
      </c>
      <c r="AF43" s="10">
        <v>15</v>
      </c>
      <c r="AG43" s="11">
        <v>53</v>
      </c>
      <c r="AH43" s="16">
        <v>42.42</v>
      </c>
      <c r="AJ43" s="10">
        <v>14</v>
      </c>
      <c r="AK43" s="11">
        <v>51</v>
      </c>
      <c r="AL43" s="16">
        <v>40.33</v>
      </c>
      <c r="AN43" s="10">
        <v>13</v>
      </c>
      <c r="AO43" s="11">
        <v>47</v>
      </c>
      <c r="AP43" s="16">
        <v>39.450000000000003</v>
      </c>
      <c r="AR43" s="10">
        <v>14</v>
      </c>
      <c r="AS43" s="11">
        <v>50</v>
      </c>
      <c r="AT43" s="16">
        <v>41.070000000000007</v>
      </c>
      <c r="AU43" s="23"/>
      <c r="AV43" s="10">
        <v>13</v>
      </c>
      <c r="AW43" s="11">
        <v>51</v>
      </c>
      <c r="AX43" s="16">
        <v>42.96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8</v>
      </c>
      <c r="E44" s="11">
        <v>61</v>
      </c>
      <c r="F44" s="16">
        <v>48.79</v>
      </c>
      <c r="H44" s="10">
        <v>9</v>
      </c>
      <c r="I44" s="11">
        <v>61</v>
      </c>
      <c r="J44" s="16">
        <v>48.51</v>
      </c>
      <c r="L44" s="10">
        <v>10</v>
      </c>
      <c r="M44" s="11">
        <v>62</v>
      </c>
      <c r="N44" s="16">
        <v>48.6</v>
      </c>
      <c r="O44" s="27"/>
      <c r="P44" s="10">
        <v>10</v>
      </c>
      <c r="Q44" s="11">
        <v>59</v>
      </c>
      <c r="R44" s="16">
        <v>43.01</v>
      </c>
      <c r="S44" s="27"/>
      <c r="T44" s="10">
        <v>10</v>
      </c>
      <c r="U44" s="11">
        <v>68</v>
      </c>
      <c r="V44" s="16">
        <v>52.41</v>
      </c>
      <c r="X44" s="10">
        <v>10</v>
      </c>
      <c r="Y44" s="11">
        <v>67</v>
      </c>
      <c r="Z44" s="16">
        <v>55.02</v>
      </c>
      <c r="AB44" s="10">
        <v>9</v>
      </c>
      <c r="AC44" s="11">
        <v>60</v>
      </c>
      <c r="AD44" s="16">
        <v>49.800000000000004</v>
      </c>
      <c r="AF44" s="10">
        <v>9</v>
      </c>
      <c r="AG44" s="11">
        <v>61</v>
      </c>
      <c r="AH44" s="16">
        <v>51.000000000000007</v>
      </c>
      <c r="AJ44" s="10">
        <v>9</v>
      </c>
      <c r="AK44" s="11">
        <v>62</v>
      </c>
      <c r="AL44" s="16">
        <v>49.580000000000005</v>
      </c>
      <c r="AN44" s="10">
        <v>9</v>
      </c>
      <c r="AO44" s="11">
        <v>63</v>
      </c>
      <c r="AP44" s="16">
        <v>50.730000000000004</v>
      </c>
      <c r="AR44" s="10">
        <v>9</v>
      </c>
      <c r="AS44" s="11">
        <v>62</v>
      </c>
      <c r="AT44" s="16">
        <v>48.19</v>
      </c>
      <c r="AU44" s="23"/>
      <c r="AV44" s="10">
        <v>8</v>
      </c>
      <c r="AW44" s="11">
        <v>61</v>
      </c>
      <c r="AX44" s="16">
        <v>47.62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 t="s">
        <v>74</v>
      </c>
      <c r="E45" s="11" t="s">
        <v>74</v>
      </c>
      <c r="F45" s="16" t="s">
        <v>74</v>
      </c>
      <c r="H45" s="10" t="s">
        <v>74</v>
      </c>
      <c r="I45" s="11" t="s">
        <v>74</v>
      </c>
      <c r="J45" s="16" t="s">
        <v>74</v>
      </c>
      <c r="L45" s="10" t="s">
        <v>74</v>
      </c>
      <c r="M45" s="11" t="s">
        <v>74</v>
      </c>
      <c r="N45" s="16" t="s">
        <v>74</v>
      </c>
      <c r="O45" s="27"/>
      <c r="P45" s="10" t="s">
        <v>74</v>
      </c>
      <c r="Q45" s="11" t="s">
        <v>74</v>
      </c>
      <c r="R45" s="16" t="s">
        <v>74</v>
      </c>
      <c r="S45" s="27"/>
      <c r="T45" s="10">
        <v>4</v>
      </c>
      <c r="U45" s="11">
        <v>20</v>
      </c>
      <c r="V45" s="16">
        <v>14.469999999999999</v>
      </c>
      <c r="X45" s="10">
        <v>4</v>
      </c>
      <c r="Y45" s="11">
        <v>20</v>
      </c>
      <c r="Z45" s="16">
        <v>14.01</v>
      </c>
      <c r="AB45" s="10">
        <v>4</v>
      </c>
      <c r="AC45" s="11">
        <v>20</v>
      </c>
      <c r="AD45" s="16">
        <v>14.040000000000001</v>
      </c>
      <c r="AF45" s="10">
        <v>4</v>
      </c>
      <c r="AG45" s="11">
        <v>21</v>
      </c>
      <c r="AH45" s="16">
        <v>15.56</v>
      </c>
      <c r="AJ45" s="10">
        <v>4</v>
      </c>
      <c r="AK45" s="11">
        <v>25</v>
      </c>
      <c r="AL45" s="16">
        <v>18.66</v>
      </c>
      <c r="AN45" s="10">
        <v>5</v>
      </c>
      <c r="AO45" s="11">
        <v>25</v>
      </c>
      <c r="AP45" s="16">
        <v>17.100000000000001</v>
      </c>
      <c r="AR45" s="10">
        <v>6</v>
      </c>
      <c r="AS45" s="11">
        <v>27</v>
      </c>
      <c r="AT45" s="16">
        <v>16.529999999999998</v>
      </c>
      <c r="AU45" s="23"/>
      <c r="AV45" s="10">
        <v>7</v>
      </c>
      <c r="AW45" s="11">
        <v>26</v>
      </c>
      <c r="AX45" s="16">
        <v>16.54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5</v>
      </c>
      <c r="E46" s="11">
        <v>18</v>
      </c>
      <c r="F46" s="16">
        <v>14.19</v>
      </c>
      <c r="H46" s="10">
        <v>4</v>
      </c>
      <c r="I46" s="11">
        <v>16</v>
      </c>
      <c r="J46" s="16">
        <v>13.3</v>
      </c>
      <c r="L46" s="10">
        <v>5</v>
      </c>
      <c r="M46" s="11">
        <v>15</v>
      </c>
      <c r="N46" s="16">
        <v>12.19</v>
      </c>
      <c r="O46" s="27"/>
      <c r="P46" s="10">
        <v>5</v>
      </c>
      <c r="Q46" s="11">
        <v>17</v>
      </c>
      <c r="R46" s="16">
        <v>12.569999999999999</v>
      </c>
      <c r="S46" s="27"/>
      <c r="T46" s="10">
        <v>6</v>
      </c>
      <c r="U46" s="11">
        <v>16</v>
      </c>
      <c r="V46" s="16">
        <v>12.46</v>
      </c>
      <c r="X46" s="10">
        <v>5</v>
      </c>
      <c r="Y46" s="11">
        <v>16</v>
      </c>
      <c r="Z46" s="16">
        <v>12.32</v>
      </c>
      <c r="AB46" s="10">
        <v>4</v>
      </c>
      <c r="AC46" s="11">
        <v>15</v>
      </c>
      <c r="AD46" s="16">
        <v>12.01</v>
      </c>
      <c r="AF46" s="10">
        <v>4</v>
      </c>
      <c r="AG46" s="11">
        <v>15</v>
      </c>
      <c r="AH46" s="16">
        <v>11.51</v>
      </c>
      <c r="AJ46" s="10">
        <v>5</v>
      </c>
      <c r="AK46" s="11">
        <v>13</v>
      </c>
      <c r="AL46" s="16">
        <v>9.66</v>
      </c>
      <c r="AN46" s="10">
        <v>5</v>
      </c>
      <c r="AO46" s="11">
        <v>13</v>
      </c>
      <c r="AP46" s="16">
        <v>10.23</v>
      </c>
      <c r="AR46" s="10">
        <v>5</v>
      </c>
      <c r="AS46" s="11">
        <v>11</v>
      </c>
      <c r="AT46" s="16">
        <v>9.6300000000000008</v>
      </c>
      <c r="AU46" s="23"/>
      <c r="AV46" s="10">
        <v>5</v>
      </c>
      <c r="AW46" s="11">
        <v>9</v>
      </c>
      <c r="AX46" s="16">
        <v>7.7799999999999994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30</v>
      </c>
      <c r="E47" s="11">
        <v>60</v>
      </c>
      <c r="F47" s="16">
        <v>25.57</v>
      </c>
      <c r="H47" s="10">
        <v>33</v>
      </c>
      <c r="I47" s="11">
        <v>65</v>
      </c>
      <c r="J47" s="16">
        <v>32.119999999999997</v>
      </c>
      <c r="L47" s="10">
        <v>33</v>
      </c>
      <c r="M47" s="11">
        <v>79</v>
      </c>
      <c r="N47" s="16">
        <v>33.28</v>
      </c>
      <c r="O47" s="27"/>
      <c r="P47" s="10">
        <v>34</v>
      </c>
      <c r="Q47" s="11">
        <v>94</v>
      </c>
      <c r="R47" s="16">
        <v>37.6</v>
      </c>
      <c r="S47" s="27"/>
      <c r="T47" s="10">
        <v>29</v>
      </c>
      <c r="U47" s="11">
        <v>86</v>
      </c>
      <c r="V47" s="16">
        <v>34.58</v>
      </c>
      <c r="X47" s="10">
        <v>26</v>
      </c>
      <c r="Y47" s="11">
        <v>82</v>
      </c>
      <c r="Z47" s="16">
        <v>30.57</v>
      </c>
      <c r="AB47" s="10">
        <v>21</v>
      </c>
      <c r="AC47" s="11">
        <v>62</v>
      </c>
      <c r="AD47" s="16">
        <v>23.300000000000008</v>
      </c>
      <c r="AF47" s="10">
        <v>23</v>
      </c>
      <c r="AG47" s="11">
        <v>58</v>
      </c>
      <c r="AH47" s="16">
        <v>23.64</v>
      </c>
      <c r="AJ47" s="10">
        <v>23</v>
      </c>
      <c r="AK47" s="11">
        <v>74</v>
      </c>
      <c r="AL47" s="16">
        <v>43.45</v>
      </c>
      <c r="AN47" s="10">
        <v>22</v>
      </c>
      <c r="AO47" s="11">
        <v>47</v>
      </c>
      <c r="AP47" s="16">
        <v>19.759999999999998</v>
      </c>
      <c r="AR47" s="10">
        <v>23</v>
      </c>
      <c r="AS47" s="11">
        <v>46</v>
      </c>
      <c r="AT47" s="16">
        <v>20.100000000000001</v>
      </c>
      <c r="AU47" s="23"/>
      <c r="AV47" s="10">
        <v>21</v>
      </c>
      <c r="AW47" s="11">
        <v>43</v>
      </c>
      <c r="AX47" s="16">
        <v>18.770000000000003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23</v>
      </c>
      <c r="E48" s="11">
        <v>51</v>
      </c>
      <c r="F48" s="16">
        <v>33.590000000000003</v>
      </c>
      <c r="H48" s="10">
        <v>20</v>
      </c>
      <c r="I48" s="11">
        <v>51</v>
      </c>
      <c r="J48" s="16">
        <v>36.21</v>
      </c>
      <c r="L48" s="10">
        <v>22</v>
      </c>
      <c r="M48" s="11">
        <v>59</v>
      </c>
      <c r="N48" s="16">
        <v>41.89</v>
      </c>
      <c r="O48" s="27"/>
      <c r="P48" s="10">
        <v>24</v>
      </c>
      <c r="Q48" s="11">
        <v>58</v>
      </c>
      <c r="R48" s="16">
        <v>41.47</v>
      </c>
      <c r="S48" s="27"/>
      <c r="T48" s="10">
        <v>23</v>
      </c>
      <c r="U48" s="11">
        <v>61</v>
      </c>
      <c r="V48" s="16">
        <v>42.91</v>
      </c>
      <c r="X48" s="10">
        <v>23</v>
      </c>
      <c r="Y48" s="11">
        <v>63</v>
      </c>
      <c r="Z48" s="16">
        <v>42.220000000000013</v>
      </c>
      <c r="AB48" s="10">
        <v>22</v>
      </c>
      <c r="AC48" s="11">
        <v>60</v>
      </c>
      <c r="AD48" s="16">
        <v>41.19</v>
      </c>
      <c r="AF48" s="10">
        <v>21</v>
      </c>
      <c r="AG48" s="11">
        <v>61</v>
      </c>
      <c r="AH48" s="16">
        <v>39.04</v>
      </c>
      <c r="AJ48" s="10">
        <v>19</v>
      </c>
      <c r="AK48" s="11">
        <v>51</v>
      </c>
      <c r="AL48" s="16">
        <v>32.47</v>
      </c>
      <c r="AN48" s="10">
        <v>17</v>
      </c>
      <c r="AO48" s="11">
        <v>49</v>
      </c>
      <c r="AP48" s="16">
        <v>33.01</v>
      </c>
      <c r="AR48" s="10">
        <v>17</v>
      </c>
      <c r="AS48" s="11">
        <v>49</v>
      </c>
      <c r="AT48" s="16">
        <v>31.65</v>
      </c>
      <c r="AU48" s="23"/>
      <c r="AV48" s="10">
        <v>18</v>
      </c>
      <c r="AW48" s="11">
        <v>53</v>
      </c>
      <c r="AX48" s="16">
        <v>35.18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16</v>
      </c>
      <c r="E49" s="11">
        <v>22</v>
      </c>
      <c r="F49" s="16">
        <v>15.259999999999998</v>
      </c>
      <c r="H49" s="10">
        <v>15</v>
      </c>
      <c r="I49" s="11">
        <v>19</v>
      </c>
      <c r="J49" s="16">
        <v>12.649999999999999</v>
      </c>
      <c r="L49" s="10">
        <v>15</v>
      </c>
      <c r="M49" s="11">
        <v>20</v>
      </c>
      <c r="N49" s="16">
        <v>10.43</v>
      </c>
      <c r="O49" s="27"/>
      <c r="P49" s="10">
        <v>14</v>
      </c>
      <c r="Q49" s="11">
        <v>17</v>
      </c>
      <c r="R49" s="16">
        <v>9.34</v>
      </c>
      <c r="S49" s="27"/>
      <c r="T49" s="10">
        <v>14</v>
      </c>
      <c r="U49" s="11">
        <v>17</v>
      </c>
      <c r="V49" s="16">
        <v>11.2</v>
      </c>
      <c r="X49" s="10">
        <v>15</v>
      </c>
      <c r="Y49" s="11">
        <v>18</v>
      </c>
      <c r="Z49" s="16">
        <v>11.780000000000001</v>
      </c>
      <c r="AB49" s="10">
        <v>14</v>
      </c>
      <c r="AC49" s="11">
        <v>18</v>
      </c>
      <c r="AD49" s="16">
        <v>10.4</v>
      </c>
      <c r="AF49" s="10">
        <v>18</v>
      </c>
      <c r="AG49" s="11">
        <v>25</v>
      </c>
      <c r="AH49" s="16">
        <v>12.72</v>
      </c>
      <c r="AJ49" s="10">
        <v>14</v>
      </c>
      <c r="AK49" s="11">
        <v>27</v>
      </c>
      <c r="AL49" s="16">
        <v>18.25</v>
      </c>
      <c r="AN49" s="10">
        <v>15</v>
      </c>
      <c r="AO49" s="11">
        <v>22</v>
      </c>
      <c r="AP49" s="16">
        <v>13.600000000000001</v>
      </c>
      <c r="AR49" s="10">
        <v>15</v>
      </c>
      <c r="AS49" s="11">
        <v>22</v>
      </c>
      <c r="AT49" s="16">
        <v>13.809999999999999</v>
      </c>
      <c r="AU49" s="23"/>
      <c r="AV49" s="10">
        <v>12</v>
      </c>
      <c r="AW49" s="11">
        <v>17</v>
      </c>
      <c r="AX49" s="16">
        <v>10.71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58</v>
      </c>
      <c r="E50" s="11">
        <v>152</v>
      </c>
      <c r="F50" s="16">
        <v>114.49</v>
      </c>
      <c r="H50" s="10">
        <v>59</v>
      </c>
      <c r="I50" s="11">
        <v>161</v>
      </c>
      <c r="J50" s="16">
        <v>124.93999999999998</v>
      </c>
      <c r="L50" s="10">
        <v>59</v>
      </c>
      <c r="M50" s="11">
        <v>169</v>
      </c>
      <c r="N50" s="16">
        <v>135.74</v>
      </c>
      <c r="O50" s="27"/>
      <c r="P50" s="10">
        <v>61</v>
      </c>
      <c r="Q50" s="11">
        <v>171</v>
      </c>
      <c r="R50" s="16">
        <v>132.93</v>
      </c>
      <c r="S50" s="27"/>
      <c r="T50" s="10">
        <v>67</v>
      </c>
      <c r="U50" s="11">
        <v>161</v>
      </c>
      <c r="V50" s="16">
        <v>129.05000000000001</v>
      </c>
      <c r="X50" s="10">
        <v>66</v>
      </c>
      <c r="Y50" s="11">
        <v>167</v>
      </c>
      <c r="Z50" s="16">
        <v>133.76999999999998</v>
      </c>
      <c r="AB50" s="10">
        <v>65</v>
      </c>
      <c r="AC50" s="11">
        <v>162</v>
      </c>
      <c r="AD50" s="16">
        <v>126.84000000000002</v>
      </c>
      <c r="AF50" s="10">
        <v>58</v>
      </c>
      <c r="AG50" s="11">
        <v>174</v>
      </c>
      <c r="AH50" s="16">
        <v>134.35999999999999</v>
      </c>
      <c r="AJ50" s="10">
        <v>58</v>
      </c>
      <c r="AK50" s="11">
        <v>166</v>
      </c>
      <c r="AL50" s="16">
        <v>125.79000000000002</v>
      </c>
      <c r="AN50" s="10">
        <v>58</v>
      </c>
      <c r="AO50" s="11">
        <v>170</v>
      </c>
      <c r="AP50" s="16">
        <v>129.37000000000003</v>
      </c>
      <c r="AR50" s="10">
        <v>59</v>
      </c>
      <c r="AS50" s="11">
        <v>171</v>
      </c>
      <c r="AT50" s="16">
        <v>132.69</v>
      </c>
      <c r="AU50" s="23"/>
      <c r="AV50" s="10">
        <v>61</v>
      </c>
      <c r="AW50" s="11">
        <v>160</v>
      </c>
      <c r="AX50" s="16">
        <v>124.69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 t="s">
        <v>74</v>
      </c>
      <c r="U51" s="11" t="s">
        <v>74</v>
      </c>
      <c r="V51" s="16" t="s">
        <v>74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 t="s">
        <v>74</v>
      </c>
      <c r="AS51" s="11" t="s">
        <v>74</v>
      </c>
      <c r="AT51" s="16" t="s">
        <v>74</v>
      </c>
      <c r="AU51" s="23"/>
      <c r="AV51" s="10" t="s">
        <v>74</v>
      </c>
      <c r="AW51" s="11" t="s">
        <v>74</v>
      </c>
      <c r="AX51" s="16" t="s">
        <v>74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32</v>
      </c>
      <c r="E52" s="11">
        <v>73</v>
      </c>
      <c r="F52" s="16">
        <v>47.41</v>
      </c>
      <c r="H52" s="10">
        <v>29</v>
      </c>
      <c r="I52" s="11">
        <v>73</v>
      </c>
      <c r="J52" s="16">
        <v>49.29</v>
      </c>
      <c r="L52" s="10">
        <v>33</v>
      </c>
      <c r="M52" s="11">
        <v>81</v>
      </c>
      <c r="N52" s="16">
        <v>54.63</v>
      </c>
      <c r="O52" s="27"/>
      <c r="P52" s="10">
        <v>34</v>
      </c>
      <c r="Q52" s="11">
        <v>84</v>
      </c>
      <c r="R52" s="16">
        <v>51.350000000000016</v>
      </c>
      <c r="S52" s="27"/>
      <c r="T52" s="10">
        <v>32</v>
      </c>
      <c r="U52" s="11">
        <v>77</v>
      </c>
      <c r="V52" s="16">
        <v>51.519999999999996</v>
      </c>
      <c r="X52" s="10">
        <v>28</v>
      </c>
      <c r="Y52" s="11">
        <v>64</v>
      </c>
      <c r="Z52" s="16">
        <v>43.35</v>
      </c>
      <c r="AB52" s="10">
        <v>31</v>
      </c>
      <c r="AC52" s="11">
        <v>67</v>
      </c>
      <c r="AD52" s="16">
        <v>44.640000000000008</v>
      </c>
      <c r="AF52" s="10">
        <v>31</v>
      </c>
      <c r="AG52" s="11">
        <v>70</v>
      </c>
      <c r="AH52" s="16">
        <v>46.370000000000005</v>
      </c>
      <c r="AJ52" s="10">
        <v>28</v>
      </c>
      <c r="AK52" s="11">
        <v>61</v>
      </c>
      <c r="AL52" s="16">
        <v>40.61</v>
      </c>
      <c r="AN52" s="10">
        <v>28</v>
      </c>
      <c r="AO52" s="11">
        <v>63</v>
      </c>
      <c r="AP52" s="16">
        <v>41.18</v>
      </c>
      <c r="AR52" s="10">
        <v>28</v>
      </c>
      <c r="AS52" s="11">
        <v>56</v>
      </c>
      <c r="AT52" s="16">
        <v>36.04</v>
      </c>
      <c r="AU52" s="23"/>
      <c r="AV52" s="10">
        <v>25</v>
      </c>
      <c r="AW52" s="11">
        <v>52</v>
      </c>
      <c r="AX52" s="16">
        <v>33.28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47</v>
      </c>
      <c r="E53" s="11">
        <v>151</v>
      </c>
      <c r="F53" s="16">
        <v>106.49999999999997</v>
      </c>
      <c r="H53" s="10">
        <v>47</v>
      </c>
      <c r="I53" s="11">
        <v>159</v>
      </c>
      <c r="J53" s="16">
        <v>104.33999999999997</v>
      </c>
      <c r="L53" s="10">
        <v>47</v>
      </c>
      <c r="M53" s="11">
        <v>155</v>
      </c>
      <c r="N53" s="16">
        <v>100.39000000000001</v>
      </c>
      <c r="O53" s="27"/>
      <c r="P53" s="10">
        <v>44</v>
      </c>
      <c r="Q53" s="11">
        <v>137</v>
      </c>
      <c r="R53" s="16">
        <v>88.039999999999992</v>
      </c>
      <c r="S53" s="27"/>
      <c r="T53" s="10">
        <v>42</v>
      </c>
      <c r="U53" s="11">
        <v>122</v>
      </c>
      <c r="V53" s="16">
        <v>81.319999999999993</v>
      </c>
      <c r="X53" s="10">
        <v>43</v>
      </c>
      <c r="Y53" s="11">
        <v>110</v>
      </c>
      <c r="Z53" s="16">
        <v>73.05</v>
      </c>
      <c r="AB53" s="10">
        <v>36</v>
      </c>
      <c r="AC53" s="11">
        <v>120</v>
      </c>
      <c r="AD53" s="16">
        <v>75.67</v>
      </c>
      <c r="AF53" s="10">
        <v>35</v>
      </c>
      <c r="AG53" s="11">
        <v>114</v>
      </c>
      <c r="AH53" s="16">
        <v>67.47999999999999</v>
      </c>
      <c r="AJ53" s="10">
        <v>34</v>
      </c>
      <c r="AK53" s="11">
        <v>106</v>
      </c>
      <c r="AL53" s="16">
        <v>61.89</v>
      </c>
      <c r="AN53" s="10">
        <v>32</v>
      </c>
      <c r="AO53" s="11">
        <v>97</v>
      </c>
      <c r="AP53" s="16">
        <v>61.509999999999991</v>
      </c>
      <c r="AR53" s="10">
        <v>32</v>
      </c>
      <c r="AS53" s="11">
        <v>85</v>
      </c>
      <c r="AT53" s="16">
        <v>52.55</v>
      </c>
      <c r="AU53" s="23"/>
      <c r="AV53" s="10">
        <v>27</v>
      </c>
      <c r="AW53" s="11">
        <v>82</v>
      </c>
      <c r="AX53" s="16">
        <v>53.560000000000009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 t="s">
        <v>74</v>
      </c>
      <c r="AK54" s="11" t="s">
        <v>74</v>
      </c>
      <c r="AL54" s="16" t="s">
        <v>74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>
        <v>0</v>
      </c>
      <c r="AW54" s="11">
        <v>0</v>
      </c>
      <c r="AX54" s="16">
        <v>0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41</v>
      </c>
      <c r="E55" s="11">
        <v>435</v>
      </c>
      <c r="F55" s="16">
        <v>353.81</v>
      </c>
      <c r="H55" s="10">
        <v>41</v>
      </c>
      <c r="I55" s="11">
        <v>426</v>
      </c>
      <c r="J55" s="16">
        <v>347.69999999999993</v>
      </c>
      <c r="L55" s="10">
        <v>43</v>
      </c>
      <c r="M55" s="11">
        <v>421</v>
      </c>
      <c r="N55" s="16">
        <v>341.09000000000009</v>
      </c>
      <c r="O55" s="27"/>
      <c r="P55" s="10">
        <v>44</v>
      </c>
      <c r="Q55" s="11">
        <v>347</v>
      </c>
      <c r="R55" s="16">
        <v>278.35000000000002</v>
      </c>
      <c r="S55" s="27"/>
      <c r="T55" s="10">
        <v>47</v>
      </c>
      <c r="U55" s="11">
        <v>302</v>
      </c>
      <c r="V55" s="16">
        <v>236.63000000000002</v>
      </c>
      <c r="X55" s="10">
        <v>47</v>
      </c>
      <c r="Y55" s="11">
        <v>290</v>
      </c>
      <c r="Z55" s="16">
        <v>223.98000000000002</v>
      </c>
      <c r="AB55" s="10">
        <v>47</v>
      </c>
      <c r="AC55" s="11">
        <v>291</v>
      </c>
      <c r="AD55" s="16">
        <v>221.22000000000008</v>
      </c>
      <c r="AF55" s="10">
        <v>49</v>
      </c>
      <c r="AG55" s="11">
        <v>276</v>
      </c>
      <c r="AH55" s="16">
        <v>215.21000000000006</v>
      </c>
      <c r="AJ55" s="10">
        <v>52</v>
      </c>
      <c r="AK55" s="11">
        <v>280</v>
      </c>
      <c r="AL55" s="16">
        <v>216.57000000000005</v>
      </c>
      <c r="AN55" s="10">
        <v>50</v>
      </c>
      <c r="AO55" s="11">
        <v>271</v>
      </c>
      <c r="AP55" s="16">
        <v>209.97999999999996</v>
      </c>
      <c r="AR55" s="10">
        <v>54</v>
      </c>
      <c r="AS55" s="11">
        <v>249</v>
      </c>
      <c r="AT55" s="16">
        <v>193.16000000000003</v>
      </c>
      <c r="AU55" s="23"/>
      <c r="AV55" s="10">
        <v>54</v>
      </c>
      <c r="AW55" s="11">
        <v>238</v>
      </c>
      <c r="AX55" s="16">
        <v>184.35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77</v>
      </c>
      <c r="E56" s="11">
        <v>721</v>
      </c>
      <c r="F56" s="16">
        <v>381.15999999999997</v>
      </c>
      <c r="H56" s="10">
        <v>73</v>
      </c>
      <c r="I56" s="11">
        <v>743</v>
      </c>
      <c r="J56" s="16">
        <v>397.73000000000008</v>
      </c>
      <c r="L56" s="10">
        <v>73</v>
      </c>
      <c r="M56" s="11">
        <v>713</v>
      </c>
      <c r="N56" s="16">
        <v>407.81000000000006</v>
      </c>
      <c r="O56" s="27"/>
      <c r="P56" s="10">
        <v>72</v>
      </c>
      <c r="Q56" s="11">
        <v>690</v>
      </c>
      <c r="R56" s="16">
        <v>416.94999999999993</v>
      </c>
      <c r="S56" s="27"/>
      <c r="T56" s="10">
        <v>75</v>
      </c>
      <c r="U56" s="11">
        <v>667</v>
      </c>
      <c r="V56" s="16">
        <v>408.56999999999988</v>
      </c>
      <c r="X56" s="10">
        <v>76</v>
      </c>
      <c r="Y56" s="11">
        <v>645</v>
      </c>
      <c r="Z56" s="16">
        <v>384.38999999999993</v>
      </c>
      <c r="AB56" s="10">
        <v>75</v>
      </c>
      <c r="AC56" s="11">
        <v>645</v>
      </c>
      <c r="AD56" s="16">
        <v>376.15000000000009</v>
      </c>
      <c r="AF56" s="10">
        <v>76</v>
      </c>
      <c r="AG56" s="11">
        <v>562</v>
      </c>
      <c r="AH56" s="16">
        <v>305.66999999999996</v>
      </c>
      <c r="AJ56" s="10">
        <v>84</v>
      </c>
      <c r="AK56" s="11">
        <v>571</v>
      </c>
      <c r="AL56" s="16">
        <v>325.2</v>
      </c>
      <c r="AN56" s="10">
        <v>82</v>
      </c>
      <c r="AO56" s="11">
        <v>568</v>
      </c>
      <c r="AP56" s="16">
        <v>329.78</v>
      </c>
      <c r="AR56" s="10">
        <v>78</v>
      </c>
      <c r="AS56" s="11">
        <v>541</v>
      </c>
      <c r="AT56" s="16">
        <v>312.88000000000011</v>
      </c>
      <c r="AU56" s="23"/>
      <c r="AV56" s="10">
        <v>83</v>
      </c>
      <c r="AW56" s="11">
        <v>520</v>
      </c>
      <c r="AX56" s="16">
        <v>305.79000000000008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88</v>
      </c>
      <c r="E57" s="11">
        <v>866</v>
      </c>
      <c r="F57" s="16">
        <v>581.91000000000008</v>
      </c>
      <c r="H57" s="10">
        <v>80</v>
      </c>
      <c r="I57" s="11">
        <v>811</v>
      </c>
      <c r="J57" s="16">
        <v>546.06000000000006</v>
      </c>
      <c r="L57" s="10">
        <v>78</v>
      </c>
      <c r="M57" s="11">
        <v>752</v>
      </c>
      <c r="N57" s="16">
        <v>510.08999999999992</v>
      </c>
      <c r="O57" s="27"/>
      <c r="P57" s="10">
        <v>72</v>
      </c>
      <c r="Q57" s="11">
        <v>713</v>
      </c>
      <c r="R57" s="16">
        <v>487.87</v>
      </c>
      <c r="S57" s="27"/>
      <c r="T57" s="10">
        <v>77</v>
      </c>
      <c r="U57" s="11">
        <v>761</v>
      </c>
      <c r="V57" s="16">
        <v>516.46</v>
      </c>
      <c r="X57" s="10">
        <v>77</v>
      </c>
      <c r="Y57" s="11">
        <v>713</v>
      </c>
      <c r="Z57" s="16">
        <v>475.38</v>
      </c>
      <c r="AB57" s="10">
        <v>74</v>
      </c>
      <c r="AC57" s="11">
        <v>703</v>
      </c>
      <c r="AD57" s="16">
        <v>469.84000000000003</v>
      </c>
      <c r="AF57" s="10">
        <v>72</v>
      </c>
      <c r="AG57" s="11">
        <v>658</v>
      </c>
      <c r="AH57" s="16">
        <v>443.97999999999996</v>
      </c>
      <c r="AJ57" s="10">
        <v>71</v>
      </c>
      <c r="AK57" s="11">
        <v>638</v>
      </c>
      <c r="AL57" s="16">
        <v>434.08000000000004</v>
      </c>
      <c r="AN57" s="10">
        <v>62</v>
      </c>
      <c r="AO57" s="11">
        <v>619</v>
      </c>
      <c r="AP57" s="16">
        <v>427.3</v>
      </c>
      <c r="AR57" s="10">
        <v>62</v>
      </c>
      <c r="AS57" s="11">
        <v>593</v>
      </c>
      <c r="AT57" s="16">
        <v>410.03000000000003</v>
      </c>
      <c r="AU57" s="23"/>
      <c r="AV57" s="10">
        <v>70</v>
      </c>
      <c r="AW57" s="11">
        <v>592</v>
      </c>
      <c r="AX57" s="16">
        <v>399.42000000000007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8</v>
      </c>
      <c r="E58" s="11">
        <v>744</v>
      </c>
      <c r="F58" s="16">
        <v>512.16999999999996</v>
      </c>
      <c r="H58" s="10">
        <v>8</v>
      </c>
      <c r="I58" s="11">
        <v>725</v>
      </c>
      <c r="J58" s="16">
        <v>492.06</v>
      </c>
      <c r="L58" s="10">
        <v>8</v>
      </c>
      <c r="M58" s="11">
        <v>753</v>
      </c>
      <c r="N58" s="16">
        <v>511.25000000000006</v>
      </c>
      <c r="O58" s="27"/>
      <c r="P58" s="10">
        <v>8</v>
      </c>
      <c r="Q58" s="11">
        <v>752</v>
      </c>
      <c r="R58" s="16">
        <v>577.03000000000009</v>
      </c>
      <c r="S58" s="27"/>
      <c r="T58" s="10">
        <v>9</v>
      </c>
      <c r="U58" s="11">
        <v>730</v>
      </c>
      <c r="V58" s="16">
        <v>548.58000000000004</v>
      </c>
      <c r="X58" s="10">
        <v>9</v>
      </c>
      <c r="Y58" s="11">
        <v>719</v>
      </c>
      <c r="Z58" s="16">
        <v>566.82999999999993</v>
      </c>
      <c r="AB58" s="10">
        <v>9</v>
      </c>
      <c r="AC58" s="11">
        <v>687</v>
      </c>
      <c r="AD58" s="16">
        <v>519.45999999999992</v>
      </c>
      <c r="AF58" s="10">
        <v>9</v>
      </c>
      <c r="AG58" s="11">
        <v>695</v>
      </c>
      <c r="AH58" s="16">
        <v>513.38</v>
      </c>
      <c r="AJ58" s="10">
        <v>9</v>
      </c>
      <c r="AK58" s="11">
        <v>704</v>
      </c>
      <c r="AL58" s="16">
        <v>500.76000000000005</v>
      </c>
      <c r="AN58" s="10">
        <v>9</v>
      </c>
      <c r="AO58" s="11">
        <v>717</v>
      </c>
      <c r="AP58" s="16">
        <v>520.40000000000009</v>
      </c>
      <c r="AR58" s="10">
        <v>9</v>
      </c>
      <c r="AS58" s="11">
        <v>688</v>
      </c>
      <c r="AT58" s="16">
        <v>484.73</v>
      </c>
      <c r="AU58" s="23"/>
      <c r="AV58" s="10">
        <v>9</v>
      </c>
      <c r="AW58" s="11">
        <v>671</v>
      </c>
      <c r="AX58" s="16">
        <v>471.37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26</v>
      </c>
      <c r="E59" s="11">
        <v>62</v>
      </c>
      <c r="F59" s="16">
        <v>30.889999999999997</v>
      </c>
      <c r="H59" s="10">
        <v>25</v>
      </c>
      <c r="I59" s="11">
        <v>63</v>
      </c>
      <c r="J59" s="16">
        <v>31.42</v>
      </c>
      <c r="L59" s="10">
        <v>26</v>
      </c>
      <c r="M59" s="11">
        <v>66</v>
      </c>
      <c r="N59" s="16">
        <v>32.44</v>
      </c>
      <c r="O59" s="27"/>
      <c r="P59" s="10">
        <v>29</v>
      </c>
      <c r="Q59" s="11">
        <v>70</v>
      </c>
      <c r="R59" s="16">
        <v>32.5</v>
      </c>
      <c r="S59" s="27"/>
      <c r="T59" s="10">
        <v>27</v>
      </c>
      <c r="U59" s="11">
        <v>67</v>
      </c>
      <c r="V59" s="16">
        <v>31.060000000000002</v>
      </c>
      <c r="X59" s="10">
        <v>27</v>
      </c>
      <c r="Y59" s="11">
        <v>67</v>
      </c>
      <c r="Z59" s="16">
        <v>32.270000000000003</v>
      </c>
      <c r="AB59" s="10">
        <v>26</v>
      </c>
      <c r="AC59" s="11">
        <v>64</v>
      </c>
      <c r="AD59" s="16">
        <v>31.959999999999997</v>
      </c>
      <c r="AF59" s="10">
        <v>27</v>
      </c>
      <c r="AG59" s="11">
        <v>59</v>
      </c>
      <c r="AH59" s="16">
        <v>28.269999999999996</v>
      </c>
      <c r="AJ59" s="10">
        <v>24</v>
      </c>
      <c r="AK59" s="11">
        <v>56</v>
      </c>
      <c r="AL59" s="16">
        <v>27.589999999999996</v>
      </c>
      <c r="AN59" s="10">
        <v>28</v>
      </c>
      <c r="AO59" s="11">
        <v>63</v>
      </c>
      <c r="AP59" s="16">
        <v>29.280000000000005</v>
      </c>
      <c r="AR59" s="10">
        <v>27</v>
      </c>
      <c r="AS59" s="11">
        <v>57</v>
      </c>
      <c r="AT59" s="16">
        <v>29.45</v>
      </c>
      <c r="AU59" s="23"/>
      <c r="AV59" s="10">
        <v>26</v>
      </c>
      <c r="AW59" s="11">
        <v>58</v>
      </c>
      <c r="AX59" s="16">
        <v>25.59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51</v>
      </c>
      <c r="E60" s="11">
        <v>96</v>
      </c>
      <c r="F60" s="16">
        <v>47.589999999999989</v>
      </c>
      <c r="H60" s="10">
        <v>50</v>
      </c>
      <c r="I60" s="11">
        <v>94</v>
      </c>
      <c r="J60" s="16">
        <v>48.95000000000001</v>
      </c>
      <c r="L60" s="10">
        <v>48</v>
      </c>
      <c r="M60" s="11">
        <v>91</v>
      </c>
      <c r="N60" s="16">
        <v>43.900000000000013</v>
      </c>
      <c r="O60" s="27"/>
      <c r="P60" s="10">
        <v>52</v>
      </c>
      <c r="Q60" s="11">
        <v>96</v>
      </c>
      <c r="R60" s="16">
        <v>42.7</v>
      </c>
      <c r="S60" s="27"/>
      <c r="T60" s="10">
        <v>45</v>
      </c>
      <c r="U60" s="11">
        <v>89</v>
      </c>
      <c r="V60" s="16">
        <v>47.000000000000007</v>
      </c>
      <c r="X60" s="10">
        <v>48</v>
      </c>
      <c r="Y60" s="11">
        <v>90</v>
      </c>
      <c r="Z60" s="16">
        <v>45.840000000000011</v>
      </c>
      <c r="AB60" s="10">
        <v>48</v>
      </c>
      <c r="AC60" s="11">
        <v>92</v>
      </c>
      <c r="AD60" s="16">
        <v>49.51</v>
      </c>
      <c r="AF60" s="10">
        <v>45</v>
      </c>
      <c r="AG60" s="11">
        <v>89</v>
      </c>
      <c r="AH60" s="16">
        <v>46.310000000000009</v>
      </c>
      <c r="AJ60" s="10">
        <v>50</v>
      </c>
      <c r="AK60" s="11">
        <v>91</v>
      </c>
      <c r="AL60" s="16">
        <v>43.97</v>
      </c>
      <c r="AN60" s="10">
        <v>43</v>
      </c>
      <c r="AO60" s="11">
        <v>80</v>
      </c>
      <c r="AP60" s="16">
        <v>40.869999999999997</v>
      </c>
      <c r="AR60" s="10">
        <v>41</v>
      </c>
      <c r="AS60" s="11">
        <v>75</v>
      </c>
      <c r="AT60" s="16">
        <v>38.75</v>
      </c>
      <c r="AU60" s="23"/>
      <c r="AV60" s="10">
        <v>38</v>
      </c>
      <c r="AW60" s="11">
        <v>61</v>
      </c>
      <c r="AX60" s="16">
        <v>28.42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115</v>
      </c>
      <c r="E61" s="17">
        <v>274</v>
      </c>
      <c r="F61" s="16">
        <v>160.16</v>
      </c>
      <c r="H61" s="10">
        <v>108</v>
      </c>
      <c r="I61" s="17">
        <v>266</v>
      </c>
      <c r="J61" s="16">
        <v>150.38</v>
      </c>
      <c r="L61" s="10">
        <v>106</v>
      </c>
      <c r="M61" s="17">
        <v>262</v>
      </c>
      <c r="N61" s="16">
        <v>152.94000000000003</v>
      </c>
      <c r="O61" s="27"/>
      <c r="P61" s="10">
        <v>97</v>
      </c>
      <c r="Q61" s="17">
        <v>264</v>
      </c>
      <c r="R61" s="16">
        <v>149.36999999999998</v>
      </c>
      <c r="S61" s="27"/>
      <c r="T61" s="10">
        <v>94</v>
      </c>
      <c r="U61" s="17">
        <v>263</v>
      </c>
      <c r="V61" s="16">
        <v>159.62</v>
      </c>
      <c r="X61" s="10">
        <v>89</v>
      </c>
      <c r="Y61" s="17">
        <v>236</v>
      </c>
      <c r="Z61" s="16">
        <v>135.51000000000002</v>
      </c>
      <c r="AB61" s="10">
        <v>92</v>
      </c>
      <c r="AC61" s="17">
        <v>226</v>
      </c>
      <c r="AD61" s="16">
        <v>129.85</v>
      </c>
      <c r="AF61" s="10">
        <v>91</v>
      </c>
      <c r="AG61" s="17">
        <v>217</v>
      </c>
      <c r="AH61" s="16">
        <v>129.25000000000003</v>
      </c>
      <c r="AJ61" s="10">
        <v>83</v>
      </c>
      <c r="AK61" s="17">
        <v>197</v>
      </c>
      <c r="AL61" s="16">
        <v>119.28</v>
      </c>
      <c r="AN61" s="10">
        <v>80</v>
      </c>
      <c r="AO61" s="17">
        <v>181</v>
      </c>
      <c r="AP61" s="16">
        <v>109.77</v>
      </c>
      <c r="AR61" s="10">
        <v>78</v>
      </c>
      <c r="AS61" s="17">
        <v>185</v>
      </c>
      <c r="AT61" s="16">
        <v>123.82000000000001</v>
      </c>
      <c r="AU61" s="23"/>
      <c r="AV61" s="10">
        <v>83</v>
      </c>
      <c r="AW61" s="17">
        <v>185</v>
      </c>
      <c r="AX61" s="16">
        <v>117.10000000000002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930</v>
      </c>
      <c r="E62" s="18">
        <v>5502</v>
      </c>
      <c r="F62" s="15">
        <v>3707.1099999999997</v>
      </c>
      <c r="H62" s="14">
        <v>894</v>
      </c>
      <c r="I62" s="18">
        <v>5397</v>
      </c>
      <c r="J62" s="15">
        <v>3643.95</v>
      </c>
      <c r="L62" s="14">
        <v>906</v>
      </c>
      <c r="M62" s="18">
        <v>5357</v>
      </c>
      <c r="N62" s="15">
        <v>3626.8000000000006</v>
      </c>
      <c r="O62" s="27"/>
      <c r="P62" s="14">
        <v>904</v>
      </c>
      <c r="Q62" s="18">
        <v>5198</v>
      </c>
      <c r="R62" s="15">
        <v>3569.5699999999993</v>
      </c>
      <c r="S62" s="27"/>
      <c r="T62" s="14">
        <v>906</v>
      </c>
      <c r="U62" s="18">
        <v>5128</v>
      </c>
      <c r="V62" s="15">
        <v>3567.48</v>
      </c>
      <c r="X62" s="14">
        <v>900</v>
      </c>
      <c r="Y62" s="18">
        <v>5003</v>
      </c>
      <c r="Z62" s="15">
        <v>3470.94</v>
      </c>
      <c r="AB62" s="14">
        <v>890</v>
      </c>
      <c r="AC62" s="18">
        <v>4886</v>
      </c>
      <c r="AD62" s="15">
        <v>3365.03</v>
      </c>
      <c r="AF62" s="14">
        <v>886</v>
      </c>
      <c r="AG62" s="18">
        <v>4688</v>
      </c>
      <c r="AH62" s="15">
        <v>3208.7</v>
      </c>
      <c r="AJ62" s="14">
        <v>886</v>
      </c>
      <c r="AK62" s="18">
        <v>4685</v>
      </c>
      <c r="AL62" s="15">
        <v>3198.0800000000004</v>
      </c>
      <c r="AN62" s="14">
        <v>853</v>
      </c>
      <c r="AO62" s="18">
        <v>4611</v>
      </c>
      <c r="AP62" s="15">
        <v>3166.55</v>
      </c>
      <c r="AR62" s="14">
        <v>858</v>
      </c>
      <c r="AS62" s="18">
        <v>4497</v>
      </c>
      <c r="AT62" s="15">
        <v>3094.3100000000004</v>
      </c>
      <c r="AU62" s="23"/>
      <c r="AV62" s="14">
        <v>857</v>
      </c>
      <c r="AW62" s="18">
        <v>4298</v>
      </c>
      <c r="AX62" s="15">
        <v>2947.1299999999997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1433</v>
      </c>
      <c r="E63" s="21">
        <v>7826</v>
      </c>
      <c r="F63" s="22">
        <v>5551.18</v>
      </c>
      <c r="H63" s="20">
        <v>1395</v>
      </c>
      <c r="I63" s="21">
        <v>7684</v>
      </c>
      <c r="J63" s="22">
        <v>5454.49</v>
      </c>
      <c r="L63" s="20">
        <v>1405</v>
      </c>
      <c r="M63" s="21">
        <v>7597</v>
      </c>
      <c r="N63" s="22">
        <v>5416.8200000000006</v>
      </c>
      <c r="O63" s="28"/>
      <c r="P63" s="20">
        <v>1410</v>
      </c>
      <c r="Q63" s="21">
        <v>7423</v>
      </c>
      <c r="R63" s="22">
        <v>5344.8099999999986</v>
      </c>
      <c r="S63" s="28"/>
      <c r="T63" s="20">
        <v>1415</v>
      </c>
      <c r="U63" s="21">
        <v>7357</v>
      </c>
      <c r="V63" s="22">
        <v>5340.32</v>
      </c>
      <c r="X63" s="20">
        <v>1413</v>
      </c>
      <c r="Y63" s="21">
        <v>7267</v>
      </c>
      <c r="Z63" s="22">
        <v>5277.5500000000011</v>
      </c>
      <c r="AB63" s="20">
        <v>1414</v>
      </c>
      <c r="AC63" s="21">
        <v>7176</v>
      </c>
      <c r="AD63" s="22">
        <v>5183.26</v>
      </c>
      <c r="AF63" s="20">
        <v>1415</v>
      </c>
      <c r="AG63" s="21">
        <v>6956</v>
      </c>
      <c r="AH63" s="22">
        <v>5011.59</v>
      </c>
      <c r="AJ63" s="20">
        <v>1427</v>
      </c>
      <c r="AK63" s="21">
        <v>7012</v>
      </c>
      <c r="AL63" s="22">
        <v>5029.6500000000005</v>
      </c>
      <c r="AN63" s="20">
        <v>1380</v>
      </c>
      <c r="AO63" s="21">
        <v>6890</v>
      </c>
      <c r="AP63" s="22">
        <v>4979.3500000000004</v>
      </c>
      <c r="AR63" s="20">
        <v>1401</v>
      </c>
      <c r="AS63" s="21">
        <v>6821</v>
      </c>
      <c r="AT63" s="22">
        <v>4930.68</v>
      </c>
      <c r="AU63" s="23"/>
      <c r="AV63" s="20">
        <v>1417</v>
      </c>
      <c r="AW63" s="21">
        <v>6609</v>
      </c>
      <c r="AX63" s="22">
        <v>4759.079999999999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workbookViewId="0">
      <selection activeCell="E134" sqref="E134"/>
    </sheetView>
  </sheetViews>
  <sheetFormatPr baseColWidth="10" defaultColWidth="12.5703125" defaultRowHeight="12.75"/>
  <cols>
    <col min="1" max="1" width="8.5703125" style="35" bestFit="1" customWidth="1"/>
    <col min="2" max="2" width="17.7109375" style="35" bestFit="1" customWidth="1"/>
    <col min="3" max="3" width="46.7109375" style="35" bestFit="1" customWidth="1"/>
    <col min="4" max="4" width="47.5703125" style="35" bestFit="1" customWidth="1"/>
    <col min="5" max="5" width="47" style="35" bestFit="1" customWidth="1"/>
    <col min="6" max="16384" width="12.5703125" style="35"/>
  </cols>
  <sheetData>
    <row r="1" spans="1:6">
      <c r="A1" s="33" t="s">
        <v>77</v>
      </c>
      <c r="B1" s="33" t="s">
        <v>78</v>
      </c>
      <c r="C1" s="33" t="s">
        <v>79</v>
      </c>
      <c r="D1" s="33" t="s">
        <v>80</v>
      </c>
      <c r="E1" s="33" t="s">
        <v>81</v>
      </c>
      <c r="F1" s="34"/>
    </row>
    <row r="2" spans="1:6">
      <c r="A2" s="36" t="s">
        <v>82</v>
      </c>
      <c r="B2" s="37">
        <v>1</v>
      </c>
      <c r="C2" s="34"/>
      <c r="D2" s="34"/>
      <c r="E2" s="34"/>
      <c r="F2" s="34"/>
    </row>
    <row r="3" spans="1:6">
      <c r="A3" s="36"/>
      <c r="B3" s="35" t="s">
        <v>83</v>
      </c>
      <c r="C3" s="38" t="s">
        <v>84</v>
      </c>
      <c r="D3" s="38" t="s">
        <v>85</v>
      </c>
      <c r="E3" s="38" t="s">
        <v>86</v>
      </c>
      <c r="F3" s="34"/>
    </row>
    <row r="4" spans="1:6" ht="25.5">
      <c r="A4" s="36" t="s">
        <v>87</v>
      </c>
      <c r="B4" s="39" t="s">
        <v>88</v>
      </c>
      <c r="C4" s="40" t="s">
        <v>195</v>
      </c>
      <c r="D4" s="40" t="s">
        <v>422</v>
      </c>
      <c r="E4" s="40" t="s">
        <v>421</v>
      </c>
      <c r="F4" s="34"/>
    </row>
    <row r="5" spans="1:6">
      <c r="A5" s="36"/>
      <c r="B5" s="35" t="s">
        <v>89</v>
      </c>
      <c r="C5" s="41"/>
      <c r="D5" s="41"/>
      <c r="E5" s="41"/>
      <c r="F5" s="34"/>
    </row>
    <row r="6" spans="1:6">
      <c r="A6" s="36"/>
      <c r="B6" s="36"/>
      <c r="C6" s="42"/>
      <c r="D6" s="42"/>
      <c r="E6" s="42"/>
      <c r="F6" s="34"/>
    </row>
    <row r="7" spans="1:6" ht="14.25" customHeight="1">
      <c r="A7" s="36" t="s">
        <v>90</v>
      </c>
      <c r="B7" s="35" t="s">
        <v>91</v>
      </c>
      <c r="C7" s="41" t="s">
        <v>76</v>
      </c>
      <c r="D7" s="41" t="s">
        <v>393</v>
      </c>
      <c r="E7" s="41" t="s">
        <v>396</v>
      </c>
      <c r="F7" s="34"/>
    </row>
    <row r="8" spans="1:6">
      <c r="A8" s="36"/>
      <c r="B8" s="35" t="s">
        <v>92</v>
      </c>
      <c r="C8" s="41" t="s">
        <v>0</v>
      </c>
      <c r="D8" s="41" t="s">
        <v>394</v>
      </c>
      <c r="E8" s="41" t="s">
        <v>397</v>
      </c>
      <c r="F8" s="34"/>
    </row>
    <row r="9" spans="1:6">
      <c r="A9" s="36"/>
      <c r="B9" s="35" t="s">
        <v>93</v>
      </c>
      <c r="C9" s="41" t="s">
        <v>425</v>
      </c>
      <c r="D9" s="41" t="s">
        <v>395</v>
      </c>
      <c r="E9" s="41" t="s">
        <v>398</v>
      </c>
      <c r="F9" s="34"/>
    </row>
    <row r="10" spans="1:6">
      <c r="A10" s="36"/>
      <c r="B10" s="36"/>
      <c r="C10" s="42"/>
      <c r="D10" s="42"/>
      <c r="E10" s="42"/>
      <c r="F10" s="36"/>
    </row>
    <row r="11" spans="1:6">
      <c r="A11" s="36"/>
      <c r="B11" s="35" t="s">
        <v>94</v>
      </c>
      <c r="C11" s="41"/>
      <c r="D11" s="41"/>
      <c r="E11" s="41"/>
      <c r="F11" s="34"/>
    </row>
    <row r="12" spans="1:6">
      <c r="A12" s="36"/>
      <c r="B12" s="35" t="s">
        <v>95</v>
      </c>
      <c r="C12" s="41"/>
      <c r="D12" s="41"/>
      <c r="E12" s="41"/>
      <c r="F12" s="34"/>
    </row>
    <row r="13" spans="1:6">
      <c r="A13" s="36"/>
      <c r="B13" s="35" t="s">
        <v>96</v>
      </c>
      <c r="C13" s="41"/>
      <c r="D13" s="41"/>
      <c r="E13" s="41"/>
      <c r="F13" s="34"/>
    </row>
    <row r="14" spans="1:6">
      <c r="A14" s="36"/>
      <c r="B14" s="35" t="s">
        <v>97</v>
      </c>
      <c r="C14" s="41"/>
      <c r="D14" s="41"/>
      <c r="E14" s="41"/>
      <c r="F14" s="34"/>
    </row>
    <row r="15" spans="1:6">
      <c r="A15" s="36"/>
      <c r="B15" s="35" t="s">
        <v>98</v>
      </c>
      <c r="C15" s="41"/>
      <c r="D15" s="41"/>
      <c r="E15" s="41"/>
      <c r="F15" s="34"/>
    </row>
    <row r="16" spans="1:6">
      <c r="A16" s="36"/>
      <c r="B16" s="35" t="s">
        <v>99</v>
      </c>
      <c r="C16" s="41"/>
      <c r="D16" s="41"/>
      <c r="E16" s="41"/>
      <c r="F16" s="34"/>
    </row>
    <row r="17" spans="1:6">
      <c r="A17" s="34"/>
      <c r="B17" s="34"/>
      <c r="C17" s="43"/>
      <c r="D17" s="43"/>
      <c r="E17" s="43"/>
      <c r="F17" s="34"/>
    </row>
    <row r="18" spans="1:6">
      <c r="A18" s="36" t="s">
        <v>87</v>
      </c>
      <c r="B18" s="35" t="s">
        <v>100</v>
      </c>
      <c r="C18" s="41" t="s">
        <v>73</v>
      </c>
      <c r="D18" s="41" t="s">
        <v>368</v>
      </c>
      <c r="E18" s="41" t="s">
        <v>367</v>
      </c>
      <c r="F18" s="34"/>
    </row>
    <row r="19" spans="1:6">
      <c r="A19" s="34"/>
      <c r="B19" s="35" t="s">
        <v>101</v>
      </c>
      <c r="C19" s="41" t="s">
        <v>1</v>
      </c>
      <c r="D19" s="41" t="s">
        <v>369</v>
      </c>
      <c r="E19" s="41" t="s">
        <v>377</v>
      </c>
      <c r="F19" s="34"/>
    </row>
    <row r="20" spans="1:6">
      <c r="A20" s="34"/>
      <c r="B20" s="35" t="s">
        <v>102</v>
      </c>
      <c r="C20" s="41" t="s">
        <v>3</v>
      </c>
      <c r="D20" s="41" t="s">
        <v>341</v>
      </c>
      <c r="E20" s="41" t="s">
        <v>310</v>
      </c>
      <c r="F20" s="34"/>
    </row>
    <row r="21" spans="1:6">
      <c r="A21" s="34"/>
      <c r="B21" s="35" t="s">
        <v>103</v>
      </c>
      <c r="C21" s="41" t="s">
        <v>4</v>
      </c>
      <c r="D21" s="41" t="s">
        <v>370</v>
      </c>
      <c r="E21" s="41" t="s">
        <v>382</v>
      </c>
      <c r="F21" s="34"/>
    </row>
    <row r="22" spans="1:6">
      <c r="A22" s="34"/>
      <c r="B22" s="35" t="s">
        <v>104</v>
      </c>
      <c r="C22" s="41" t="s">
        <v>6</v>
      </c>
      <c r="D22" s="41" t="s">
        <v>371</v>
      </c>
      <c r="E22" s="41" t="s">
        <v>383</v>
      </c>
      <c r="F22" s="34"/>
    </row>
    <row r="23" spans="1:6">
      <c r="A23" s="34"/>
      <c r="B23" s="35" t="s">
        <v>105</v>
      </c>
      <c r="C23" s="41" t="s">
        <v>8</v>
      </c>
      <c r="D23" s="41" t="s">
        <v>372</v>
      </c>
      <c r="E23" s="41" t="s">
        <v>384</v>
      </c>
      <c r="F23" s="34"/>
    </row>
    <row r="24" spans="1:6">
      <c r="A24" s="34"/>
      <c r="B24" s="35" t="s">
        <v>106</v>
      </c>
      <c r="C24" s="41" t="s">
        <v>10</v>
      </c>
      <c r="D24" s="41" t="s">
        <v>373</v>
      </c>
      <c r="E24" s="41" t="s">
        <v>385</v>
      </c>
      <c r="F24" s="34"/>
    </row>
    <row r="25" spans="1:6">
      <c r="A25" s="34"/>
      <c r="B25" s="35" t="s">
        <v>107</v>
      </c>
      <c r="C25" s="41" t="s">
        <v>12</v>
      </c>
      <c r="D25" s="41" t="s">
        <v>12</v>
      </c>
      <c r="E25" s="41" t="s">
        <v>12</v>
      </c>
      <c r="F25" s="34"/>
    </row>
    <row r="26" spans="1:6">
      <c r="A26" s="34"/>
      <c r="B26" s="35" t="s">
        <v>108</v>
      </c>
      <c r="C26" s="41">
        <v>21</v>
      </c>
      <c r="D26" s="41">
        <v>21</v>
      </c>
      <c r="E26" s="41">
        <v>21</v>
      </c>
      <c r="F26" s="34"/>
    </row>
    <row r="27" spans="1:6">
      <c r="A27" s="34"/>
      <c r="B27" s="35" t="s">
        <v>109</v>
      </c>
      <c r="C27" s="41" t="s">
        <v>15</v>
      </c>
      <c r="D27" s="41" t="s">
        <v>15</v>
      </c>
      <c r="E27" s="41" t="s">
        <v>15</v>
      </c>
      <c r="F27" s="34"/>
    </row>
    <row r="28" spans="1:6">
      <c r="A28" s="34"/>
      <c r="B28" s="35" t="s">
        <v>110</v>
      </c>
      <c r="C28" s="41" t="s">
        <v>17</v>
      </c>
      <c r="D28" s="41" t="s">
        <v>17</v>
      </c>
      <c r="E28" s="41" t="s">
        <v>17</v>
      </c>
      <c r="F28" s="34"/>
    </row>
    <row r="29" spans="1:6">
      <c r="A29" s="34"/>
      <c r="B29" s="35" t="s">
        <v>111</v>
      </c>
      <c r="C29" s="41">
        <v>26</v>
      </c>
      <c r="D29" s="41">
        <v>26</v>
      </c>
      <c r="E29" s="41">
        <v>26</v>
      </c>
      <c r="F29" s="34"/>
    </row>
    <row r="30" spans="1:6">
      <c r="A30" s="34"/>
      <c r="B30" s="35" t="s">
        <v>112</v>
      </c>
      <c r="C30" s="41">
        <v>27</v>
      </c>
      <c r="D30" s="41">
        <v>27</v>
      </c>
      <c r="E30" s="41">
        <v>27</v>
      </c>
      <c r="F30" s="34"/>
    </row>
    <row r="31" spans="1:6">
      <c r="A31" s="34"/>
      <c r="B31" s="35" t="s">
        <v>113</v>
      </c>
      <c r="C31" s="41">
        <v>28</v>
      </c>
      <c r="D31" s="41">
        <v>28</v>
      </c>
      <c r="E31" s="41">
        <v>28</v>
      </c>
      <c r="F31" s="34"/>
    </row>
    <row r="32" spans="1:6">
      <c r="A32" s="34"/>
      <c r="B32" s="35" t="s">
        <v>114</v>
      </c>
      <c r="C32" s="41" t="s">
        <v>22</v>
      </c>
      <c r="D32" s="41" t="s">
        <v>22</v>
      </c>
      <c r="E32" s="41" t="s">
        <v>22</v>
      </c>
      <c r="F32" s="34"/>
    </row>
    <row r="33" spans="1:6">
      <c r="A33" s="34"/>
      <c r="B33" s="35" t="s">
        <v>115</v>
      </c>
      <c r="C33" s="41" t="s">
        <v>24</v>
      </c>
      <c r="D33" s="41" t="s">
        <v>374</v>
      </c>
      <c r="E33" s="41" t="s">
        <v>386</v>
      </c>
      <c r="F33" s="34"/>
    </row>
    <row r="34" spans="1:6">
      <c r="A34" s="34"/>
      <c r="B34" s="35" t="s">
        <v>116</v>
      </c>
      <c r="C34" s="41">
        <v>35</v>
      </c>
      <c r="D34" s="41">
        <v>35</v>
      </c>
      <c r="E34" s="41">
        <v>35</v>
      </c>
      <c r="F34" s="34"/>
    </row>
    <row r="35" spans="1:6">
      <c r="A35" s="34"/>
      <c r="B35" s="35" t="s">
        <v>117</v>
      </c>
      <c r="C35" s="41" t="s">
        <v>27</v>
      </c>
      <c r="D35" s="41" t="s">
        <v>375</v>
      </c>
      <c r="E35" s="41" t="s">
        <v>387</v>
      </c>
      <c r="F35" s="34"/>
    </row>
    <row r="36" spans="1:6">
      <c r="A36" s="34"/>
      <c r="B36" s="35" t="s">
        <v>118</v>
      </c>
      <c r="C36" s="41" t="s">
        <v>29</v>
      </c>
      <c r="D36" s="41" t="s">
        <v>29</v>
      </c>
      <c r="E36" s="41" t="s">
        <v>29</v>
      </c>
      <c r="F36" s="34"/>
    </row>
    <row r="37" spans="1:6">
      <c r="A37" s="34"/>
      <c r="B37" s="35" t="s">
        <v>119</v>
      </c>
      <c r="C37" s="41">
        <v>43</v>
      </c>
      <c r="D37" s="41">
        <v>43</v>
      </c>
      <c r="E37" s="41">
        <v>43</v>
      </c>
      <c r="F37" s="34"/>
    </row>
    <row r="38" spans="1:6">
      <c r="A38" s="34"/>
      <c r="B38" s="35" t="s">
        <v>120</v>
      </c>
      <c r="C38" s="41" t="s">
        <v>32</v>
      </c>
      <c r="D38" s="41" t="s">
        <v>353</v>
      </c>
      <c r="E38" s="41" t="s">
        <v>308</v>
      </c>
      <c r="F38" s="34"/>
    </row>
    <row r="39" spans="1:6">
      <c r="A39" s="34"/>
      <c r="B39" s="35" t="s">
        <v>121</v>
      </c>
      <c r="C39" s="41">
        <v>45</v>
      </c>
      <c r="D39" s="41">
        <v>45</v>
      </c>
      <c r="E39" s="41">
        <v>45</v>
      </c>
      <c r="F39" s="34"/>
    </row>
    <row r="40" spans="1:6">
      <c r="A40" s="34"/>
      <c r="B40" s="35" t="s">
        <v>122</v>
      </c>
      <c r="C40" s="41">
        <v>46</v>
      </c>
      <c r="D40" s="41">
        <v>46</v>
      </c>
      <c r="E40" s="41">
        <v>46</v>
      </c>
      <c r="F40" s="34"/>
    </row>
    <row r="41" spans="1:6">
      <c r="A41" s="34"/>
      <c r="B41" s="35" t="s">
        <v>123</v>
      </c>
      <c r="C41" s="41">
        <v>47</v>
      </c>
      <c r="D41" s="41">
        <v>47</v>
      </c>
      <c r="E41" s="41">
        <v>47</v>
      </c>
      <c r="F41" s="34"/>
    </row>
    <row r="42" spans="1:6">
      <c r="A42" s="34"/>
      <c r="B42" s="35" t="s">
        <v>124</v>
      </c>
      <c r="C42" s="41">
        <v>49</v>
      </c>
      <c r="D42" s="41">
        <v>49</v>
      </c>
      <c r="E42" s="41">
        <v>49</v>
      </c>
      <c r="F42" s="34"/>
    </row>
    <row r="43" spans="1:6">
      <c r="A43" s="34"/>
      <c r="B43" s="35" t="s">
        <v>125</v>
      </c>
      <c r="C43" s="41" t="s">
        <v>37</v>
      </c>
      <c r="D43" s="41" t="s">
        <v>37</v>
      </c>
      <c r="E43" s="41" t="s">
        <v>37</v>
      </c>
      <c r="F43" s="34"/>
    </row>
    <row r="44" spans="1:6">
      <c r="A44" s="34"/>
      <c r="B44" s="35" t="s">
        <v>126</v>
      </c>
      <c r="C44" s="41">
        <v>52</v>
      </c>
      <c r="D44" s="41">
        <v>52</v>
      </c>
      <c r="E44" s="41">
        <v>52</v>
      </c>
      <c r="F44" s="34"/>
    </row>
    <row r="45" spans="1:6">
      <c r="A45" s="36" t="s">
        <v>87</v>
      </c>
      <c r="B45" s="35" t="s">
        <v>136</v>
      </c>
      <c r="C45" s="41">
        <v>53</v>
      </c>
      <c r="D45" s="41">
        <v>53</v>
      </c>
      <c r="E45" s="41">
        <v>53</v>
      </c>
      <c r="F45" s="34"/>
    </row>
    <row r="46" spans="1:6">
      <c r="A46" s="34"/>
      <c r="B46" s="35" t="s">
        <v>137</v>
      </c>
      <c r="C46" s="41">
        <v>55</v>
      </c>
      <c r="D46" s="41">
        <v>55</v>
      </c>
      <c r="E46" s="41">
        <v>55</v>
      </c>
      <c r="F46" s="34"/>
    </row>
    <row r="47" spans="1:6">
      <c r="A47" s="34"/>
      <c r="B47" s="35" t="s">
        <v>138</v>
      </c>
      <c r="C47" s="41">
        <v>56</v>
      </c>
      <c r="D47" s="41">
        <v>56</v>
      </c>
      <c r="E47" s="41">
        <v>56</v>
      </c>
      <c r="F47" s="34"/>
    </row>
    <row r="48" spans="1:6">
      <c r="A48" s="34"/>
      <c r="B48" s="35" t="s">
        <v>139</v>
      </c>
      <c r="C48" s="41" t="s">
        <v>43</v>
      </c>
      <c r="D48" s="41" t="s">
        <v>376</v>
      </c>
      <c r="E48" s="41" t="s">
        <v>388</v>
      </c>
      <c r="F48" s="34"/>
    </row>
    <row r="49" spans="1:6">
      <c r="A49" s="34"/>
      <c r="B49" s="35" t="s">
        <v>140</v>
      </c>
      <c r="C49" s="41">
        <v>61</v>
      </c>
      <c r="D49" s="41">
        <v>61</v>
      </c>
      <c r="E49" s="41">
        <v>61</v>
      </c>
      <c r="F49" s="34"/>
    </row>
    <row r="50" spans="1:6">
      <c r="A50" s="34"/>
      <c r="B50" s="35" t="s">
        <v>141</v>
      </c>
      <c r="C50" s="41" t="s">
        <v>46</v>
      </c>
      <c r="D50" s="41" t="s">
        <v>46</v>
      </c>
      <c r="E50" s="41" t="s">
        <v>46</v>
      </c>
      <c r="F50" s="34"/>
    </row>
    <row r="51" spans="1:6">
      <c r="A51" s="34"/>
      <c r="B51" s="35" t="s">
        <v>142</v>
      </c>
      <c r="C51" s="41">
        <v>64</v>
      </c>
      <c r="D51" s="41">
        <v>64</v>
      </c>
      <c r="E51" s="41">
        <v>64</v>
      </c>
      <c r="F51" s="34"/>
    </row>
    <row r="52" spans="1:6">
      <c r="A52" s="34"/>
      <c r="B52" s="35" t="s">
        <v>143</v>
      </c>
      <c r="C52" s="41">
        <v>65</v>
      </c>
      <c r="D52" s="41">
        <v>65</v>
      </c>
      <c r="E52" s="41">
        <v>65</v>
      </c>
      <c r="F52" s="34"/>
    </row>
    <row r="53" spans="1:6">
      <c r="A53" s="34"/>
      <c r="B53" s="35" t="s">
        <v>144</v>
      </c>
      <c r="C53" s="41">
        <v>66</v>
      </c>
      <c r="D53" s="41">
        <v>66</v>
      </c>
      <c r="E53" s="41">
        <v>66</v>
      </c>
      <c r="F53" s="34"/>
    </row>
    <row r="54" spans="1:6">
      <c r="A54" s="34"/>
      <c r="B54" s="35" t="s">
        <v>145</v>
      </c>
      <c r="C54" s="41">
        <v>68</v>
      </c>
      <c r="D54" s="41">
        <v>68</v>
      </c>
      <c r="E54" s="41">
        <v>68</v>
      </c>
      <c r="F54" s="34"/>
    </row>
    <row r="55" spans="1:6">
      <c r="A55" s="34"/>
      <c r="B55" s="35" t="s">
        <v>146</v>
      </c>
      <c r="C55" s="41">
        <v>69</v>
      </c>
      <c r="D55" s="41">
        <v>69</v>
      </c>
      <c r="E55" s="41">
        <v>69</v>
      </c>
      <c r="F55" s="34"/>
    </row>
    <row r="56" spans="1:6">
      <c r="A56" s="34"/>
      <c r="B56" s="35" t="s">
        <v>147</v>
      </c>
      <c r="C56" s="41">
        <v>70</v>
      </c>
      <c r="D56" s="41">
        <v>70</v>
      </c>
      <c r="E56" s="41">
        <v>70</v>
      </c>
      <c r="F56" s="34"/>
    </row>
    <row r="57" spans="1:6">
      <c r="A57" s="34"/>
      <c r="B57" s="35" t="s">
        <v>148</v>
      </c>
      <c r="C57" s="41">
        <v>71</v>
      </c>
      <c r="D57" s="41">
        <v>71</v>
      </c>
      <c r="E57" s="41">
        <v>71</v>
      </c>
      <c r="F57" s="34"/>
    </row>
    <row r="58" spans="1:6">
      <c r="A58" s="34"/>
      <c r="B58" s="35" t="s">
        <v>149</v>
      </c>
      <c r="C58" s="41">
        <v>72</v>
      </c>
      <c r="D58" s="41">
        <v>72</v>
      </c>
      <c r="E58" s="41">
        <v>72</v>
      </c>
      <c r="F58" s="34"/>
    </row>
    <row r="59" spans="1:6">
      <c r="A59" s="34"/>
      <c r="B59" s="35" t="s">
        <v>150</v>
      </c>
      <c r="C59" s="41" t="s">
        <v>56</v>
      </c>
      <c r="D59" s="41" t="s">
        <v>378</v>
      </c>
      <c r="E59" s="41" t="s">
        <v>389</v>
      </c>
      <c r="F59" s="34"/>
    </row>
    <row r="60" spans="1:6">
      <c r="A60" s="34"/>
      <c r="B60" s="35" t="s">
        <v>151</v>
      </c>
      <c r="C60" s="41" t="s">
        <v>58</v>
      </c>
      <c r="D60" s="41" t="s">
        <v>379</v>
      </c>
      <c r="E60" s="41" t="s">
        <v>390</v>
      </c>
      <c r="F60" s="34"/>
    </row>
    <row r="61" spans="1:6">
      <c r="A61" s="34"/>
      <c r="B61" s="35" t="s">
        <v>152</v>
      </c>
      <c r="C61" s="41">
        <v>78</v>
      </c>
      <c r="D61" s="41">
        <v>78</v>
      </c>
      <c r="E61" s="41">
        <v>78</v>
      </c>
      <c r="F61" s="34"/>
    </row>
    <row r="62" spans="1:6">
      <c r="A62" s="34"/>
      <c r="B62" s="35" t="s">
        <v>153</v>
      </c>
      <c r="C62" s="41">
        <v>84</v>
      </c>
      <c r="D62" s="41">
        <v>84</v>
      </c>
      <c r="E62" s="41">
        <v>84</v>
      </c>
      <c r="F62" s="34"/>
    </row>
    <row r="63" spans="1:6">
      <c r="A63" s="34"/>
      <c r="B63" s="35" t="s">
        <v>154</v>
      </c>
      <c r="C63" s="41">
        <v>85</v>
      </c>
      <c r="D63" s="41">
        <v>85</v>
      </c>
      <c r="E63" s="41">
        <v>85</v>
      </c>
      <c r="F63" s="34"/>
    </row>
    <row r="64" spans="1:6">
      <c r="A64" s="34"/>
      <c r="B64" s="35" t="s">
        <v>155</v>
      </c>
      <c r="C64" s="41">
        <v>86</v>
      </c>
      <c r="D64" s="41">
        <v>86</v>
      </c>
      <c r="E64" s="41">
        <v>86</v>
      </c>
      <c r="F64" s="34"/>
    </row>
    <row r="65" spans="1:6">
      <c r="A65" s="34"/>
      <c r="B65" s="35" t="s">
        <v>156</v>
      </c>
      <c r="C65" s="41">
        <v>87</v>
      </c>
      <c r="D65" s="41">
        <v>87</v>
      </c>
      <c r="E65" s="41">
        <v>87</v>
      </c>
      <c r="F65" s="34"/>
    </row>
    <row r="66" spans="1:6">
      <c r="A66" s="34"/>
      <c r="B66" s="35" t="s">
        <v>157</v>
      </c>
      <c r="C66" s="41">
        <v>88</v>
      </c>
      <c r="D66" s="41">
        <v>88</v>
      </c>
      <c r="E66" s="41">
        <v>88</v>
      </c>
      <c r="F66" s="34"/>
    </row>
    <row r="67" spans="1:6">
      <c r="A67" s="34"/>
      <c r="B67" s="35" t="s">
        <v>158</v>
      </c>
      <c r="C67" s="41" t="s">
        <v>66</v>
      </c>
      <c r="D67" s="41" t="s">
        <v>380</v>
      </c>
      <c r="E67" s="41" t="s">
        <v>391</v>
      </c>
      <c r="F67" s="34"/>
    </row>
    <row r="68" spans="1:6">
      <c r="A68" s="34"/>
      <c r="B68" s="35" t="s">
        <v>159</v>
      </c>
      <c r="C68" s="41" t="s">
        <v>68</v>
      </c>
      <c r="D68" s="41" t="s">
        <v>381</v>
      </c>
      <c r="E68" s="41" t="s">
        <v>392</v>
      </c>
      <c r="F68" s="34"/>
    </row>
    <row r="69" spans="1:6">
      <c r="A69" s="34"/>
      <c r="B69" s="35" t="s">
        <v>160</v>
      </c>
      <c r="C69" s="41" t="s">
        <v>70</v>
      </c>
      <c r="D69" s="35" t="s">
        <v>366</v>
      </c>
      <c r="E69" s="41" t="s">
        <v>312</v>
      </c>
      <c r="F69" s="34"/>
    </row>
    <row r="70" spans="1:6">
      <c r="A70" s="34"/>
      <c r="B70" s="35" t="s">
        <v>161</v>
      </c>
      <c r="C70" s="41" t="s">
        <v>71</v>
      </c>
      <c r="D70" s="35" t="s">
        <v>71</v>
      </c>
      <c r="E70" s="41" t="s">
        <v>309</v>
      </c>
      <c r="F70" s="34"/>
    </row>
    <row r="71" spans="1:6">
      <c r="A71" s="34"/>
      <c r="B71" s="35" t="s">
        <v>162</v>
      </c>
      <c r="C71" s="41"/>
      <c r="D71" s="41"/>
      <c r="E71" s="41"/>
      <c r="F71" s="34"/>
    </row>
    <row r="72" spans="1:6">
      <c r="A72" s="36"/>
      <c r="B72" s="34"/>
      <c r="C72" s="43"/>
      <c r="D72" s="43"/>
      <c r="E72" s="43"/>
      <c r="F72" s="34"/>
    </row>
    <row r="73" spans="1:6">
      <c r="A73" s="36" t="s">
        <v>87</v>
      </c>
      <c r="B73" s="35" t="s">
        <v>207</v>
      </c>
      <c r="C73" s="41" t="s">
        <v>314</v>
      </c>
      <c r="D73" s="35" t="s">
        <v>340</v>
      </c>
      <c r="E73" s="35" t="s">
        <v>313</v>
      </c>
      <c r="F73" s="34"/>
    </row>
    <row r="74" spans="1:6">
      <c r="A74" s="34"/>
      <c r="B74" s="35" t="s">
        <v>208</v>
      </c>
      <c r="C74" s="41" t="s">
        <v>2</v>
      </c>
      <c r="D74" s="35" t="s">
        <v>315</v>
      </c>
      <c r="E74" s="41" t="s">
        <v>261</v>
      </c>
      <c r="F74" s="34"/>
    </row>
    <row r="75" spans="1:6">
      <c r="A75" s="34"/>
      <c r="B75" s="35" t="s">
        <v>209</v>
      </c>
      <c r="C75" s="41" t="s">
        <v>3</v>
      </c>
      <c r="D75" s="35" t="s">
        <v>341</v>
      </c>
      <c r="E75" s="41" t="s">
        <v>310</v>
      </c>
      <c r="F75" s="34"/>
    </row>
    <row r="76" spans="1:6" ht="25.5">
      <c r="A76" s="34"/>
      <c r="B76" s="35" t="s">
        <v>210</v>
      </c>
      <c r="C76" s="41" t="s">
        <v>5</v>
      </c>
      <c r="D76" s="35" t="s">
        <v>316</v>
      </c>
      <c r="E76" s="41" t="s">
        <v>262</v>
      </c>
      <c r="F76" s="34"/>
    </row>
    <row r="77" spans="1:6" ht="25.5">
      <c r="A77" s="34"/>
      <c r="B77" s="35" t="s">
        <v>211</v>
      </c>
      <c r="C77" s="41" t="s">
        <v>7</v>
      </c>
      <c r="D77" s="35" t="s">
        <v>317</v>
      </c>
      <c r="E77" s="41" t="s">
        <v>263</v>
      </c>
      <c r="F77" s="34"/>
    </row>
    <row r="78" spans="1:6" ht="25.5">
      <c r="A78" s="34"/>
      <c r="B78" s="35" t="s">
        <v>212</v>
      </c>
      <c r="C78" s="41" t="s">
        <v>9</v>
      </c>
      <c r="D78" s="35" t="s">
        <v>342</v>
      </c>
      <c r="E78" s="41" t="s">
        <v>264</v>
      </c>
      <c r="F78" s="34"/>
    </row>
    <row r="79" spans="1:6" ht="25.5">
      <c r="A79" s="34"/>
      <c r="B79" s="35" t="s">
        <v>213</v>
      </c>
      <c r="C79" s="41" t="s">
        <v>11</v>
      </c>
      <c r="D79" s="35" t="s">
        <v>343</v>
      </c>
      <c r="E79" s="41" t="s">
        <v>265</v>
      </c>
      <c r="F79" s="34"/>
    </row>
    <row r="80" spans="1:6" ht="25.5">
      <c r="A80" s="34"/>
      <c r="B80" s="35" t="s">
        <v>214</v>
      </c>
      <c r="C80" s="41" t="s">
        <v>13</v>
      </c>
      <c r="D80" s="35" t="s">
        <v>344</v>
      </c>
      <c r="E80" s="41" t="s">
        <v>266</v>
      </c>
      <c r="F80" s="34"/>
    </row>
    <row r="81" spans="1:6">
      <c r="A81" s="34"/>
      <c r="B81" s="35" t="s">
        <v>215</v>
      </c>
      <c r="C81" s="41" t="s">
        <v>14</v>
      </c>
      <c r="D81" s="35" t="s">
        <v>345</v>
      </c>
      <c r="E81" s="41" t="s">
        <v>267</v>
      </c>
      <c r="F81" s="34"/>
    </row>
    <row r="82" spans="1:6" ht="38.25">
      <c r="A82" s="34"/>
      <c r="B82" s="35" t="s">
        <v>216</v>
      </c>
      <c r="C82" s="41" t="s">
        <v>16</v>
      </c>
      <c r="D82" s="35" t="s">
        <v>346</v>
      </c>
      <c r="E82" s="41" t="s">
        <v>268</v>
      </c>
      <c r="F82" s="34"/>
    </row>
    <row r="83" spans="1:6" ht="25.5">
      <c r="A83" s="34"/>
      <c r="B83" s="35" t="s">
        <v>217</v>
      </c>
      <c r="C83" s="41" t="s">
        <v>18</v>
      </c>
      <c r="D83" s="35" t="s">
        <v>318</v>
      </c>
      <c r="E83" s="41" t="s">
        <v>269</v>
      </c>
      <c r="F83" s="34"/>
    </row>
    <row r="84" spans="1:6" ht="25.5">
      <c r="A84" s="34"/>
      <c r="B84" s="35" t="s">
        <v>218</v>
      </c>
      <c r="C84" s="41" t="s">
        <v>19</v>
      </c>
      <c r="D84" s="35" t="s">
        <v>319</v>
      </c>
      <c r="E84" s="41" t="s">
        <v>270</v>
      </c>
      <c r="F84" s="34"/>
    </row>
    <row r="85" spans="1:6">
      <c r="A85" s="34"/>
      <c r="B85" s="35" t="s">
        <v>219</v>
      </c>
      <c r="C85" s="41" t="s">
        <v>20</v>
      </c>
      <c r="D85" s="35" t="s">
        <v>347</v>
      </c>
      <c r="E85" s="41" t="s">
        <v>271</v>
      </c>
      <c r="F85" s="34"/>
    </row>
    <row r="86" spans="1:6">
      <c r="A86" s="34"/>
      <c r="B86" s="35" t="s">
        <v>220</v>
      </c>
      <c r="C86" s="41" t="s">
        <v>21</v>
      </c>
      <c r="D86" s="35" t="s">
        <v>348</v>
      </c>
      <c r="E86" s="41" t="s">
        <v>272</v>
      </c>
      <c r="F86" s="34"/>
    </row>
    <row r="87" spans="1:6">
      <c r="A87" s="34"/>
      <c r="B87" s="35" t="s">
        <v>221</v>
      </c>
      <c r="C87" s="41" t="s">
        <v>23</v>
      </c>
      <c r="D87" s="35" t="s">
        <v>349</v>
      </c>
      <c r="E87" s="41" t="s">
        <v>273</v>
      </c>
      <c r="F87" s="34"/>
    </row>
    <row r="88" spans="1:6" ht="25.5">
      <c r="A88" s="34"/>
      <c r="B88" s="35" t="s">
        <v>222</v>
      </c>
      <c r="C88" s="41" t="s">
        <v>25</v>
      </c>
      <c r="D88" s="35" t="s">
        <v>320</v>
      </c>
      <c r="E88" s="41" t="s">
        <v>274</v>
      </c>
      <c r="F88" s="34"/>
    </row>
    <row r="89" spans="1:6">
      <c r="A89" s="34"/>
      <c r="B89" s="35" t="s">
        <v>223</v>
      </c>
      <c r="C89" s="41" t="s">
        <v>26</v>
      </c>
      <c r="D89" s="35" t="s">
        <v>350</v>
      </c>
      <c r="E89" s="41" t="s">
        <v>275</v>
      </c>
      <c r="F89" s="34"/>
    </row>
    <row r="90" spans="1:6" ht="38.25">
      <c r="A90" s="34"/>
      <c r="B90" s="35" t="s">
        <v>224</v>
      </c>
      <c r="C90" s="41" t="s">
        <v>28</v>
      </c>
      <c r="D90" s="35" t="s">
        <v>351</v>
      </c>
      <c r="E90" s="41" t="s">
        <v>276</v>
      </c>
      <c r="F90" s="34"/>
    </row>
    <row r="91" spans="1:6">
      <c r="A91" s="34"/>
      <c r="B91" s="35" t="s">
        <v>225</v>
      </c>
      <c r="C91" s="41" t="s">
        <v>30</v>
      </c>
      <c r="D91" s="35" t="s">
        <v>352</v>
      </c>
      <c r="E91" s="41" t="s">
        <v>277</v>
      </c>
      <c r="F91" s="34"/>
    </row>
    <row r="92" spans="1:6" ht="25.5">
      <c r="A92" s="34"/>
      <c r="B92" s="35" t="s">
        <v>226</v>
      </c>
      <c r="C92" s="41" t="s">
        <v>31</v>
      </c>
      <c r="D92" s="35" t="s">
        <v>321</v>
      </c>
      <c r="E92" s="41" t="s">
        <v>278</v>
      </c>
      <c r="F92" s="34"/>
    </row>
    <row r="93" spans="1:6">
      <c r="A93" s="34"/>
      <c r="B93" s="35" t="s">
        <v>227</v>
      </c>
      <c r="C93" s="41" t="s">
        <v>32</v>
      </c>
      <c r="D93" s="35" t="s">
        <v>353</v>
      </c>
      <c r="E93" s="41" t="s">
        <v>308</v>
      </c>
      <c r="F93" s="34"/>
    </row>
    <row r="94" spans="1:6" ht="25.5">
      <c r="A94" s="34"/>
      <c r="B94" s="35" t="s">
        <v>228</v>
      </c>
      <c r="C94" s="41" t="s">
        <v>33</v>
      </c>
      <c r="D94" s="35" t="s">
        <v>322</v>
      </c>
      <c r="E94" s="41" t="s">
        <v>279</v>
      </c>
      <c r="F94" s="34"/>
    </row>
    <row r="95" spans="1:6" ht="25.5">
      <c r="A95" s="34"/>
      <c r="B95" s="35" t="s">
        <v>229</v>
      </c>
      <c r="C95" s="41" t="s">
        <v>34</v>
      </c>
      <c r="D95" s="35" t="s">
        <v>323</v>
      </c>
      <c r="E95" s="41" t="s">
        <v>280</v>
      </c>
      <c r="F95" s="34"/>
    </row>
    <row r="96" spans="1:6" ht="25.5">
      <c r="A96" s="34"/>
      <c r="B96" s="35" t="s">
        <v>230</v>
      </c>
      <c r="C96" s="41" t="s">
        <v>35</v>
      </c>
      <c r="D96" s="35" t="s">
        <v>324</v>
      </c>
      <c r="E96" s="41" t="s">
        <v>281</v>
      </c>
      <c r="F96" s="34"/>
    </row>
    <row r="97" spans="1:6">
      <c r="A97" s="34"/>
      <c r="B97" s="35" t="s">
        <v>231</v>
      </c>
      <c r="C97" s="41" t="s">
        <v>36</v>
      </c>
      <c r="D97" s="35" t="s">
        <v>325</v>
      </c>
      <c r="E97" s="41" t="s">
        <v>282</v>
      </c>
      <c r="F97" s="34"/>
    </row>
    <row r="98" spans="1:6">
      <c r="A98" s="34"/>
      <c r="B98" s="35" t="s">
        <v>232</v>
      </c>
      <c r="C98" s="41" t="s">
        <v>38</v>
      </c>
      <c r="D98" s="35" t="s">
        <v>354</v>
      </c>
      <c r="E98" s="41" t="s">
        <v>283</v>
      </c>
      <c r="F98" s="34"/>
    </row>
    <row r="99" spans="1:6" ht="25.5">
      <c r="A99" s="34"/>
      <c r="B99" s="35" t="s">
        <v>233</v>
      </c>
      <c r="C99" s="41" t="s">
        <v>39</v>
      </c>
      <c r="D99" s="35" t="s">
        <v>326</v>
      </c>
      <c r="E99" s="41" t="s">
        <v>284</v>
      </c>
      <c r="F99" s="34"/>
    </row>
    <row r="100" spans="1:6">
      <c r="A100" s="36" t="s">
        <v>87</v>
      </c>
      <c r="B100" s="35" t="s">
        <v>234</v>
      </c>
      <c r="C100" s="41" t="s">
        <v>40</v>
      </c>
      <c r="D100" s="35" t="s">
        <v>355</v>
      </c>
      <c r="E100" s="41" t="s">
        <v>285</v>
      </c>
      <c r="F100" s="34"/>
    </row>
    <row r="101" spans="1:6">
      <c r="A101" s="34"/>
      <c r="B101" s="35" t="s">
        <v>235</v>
      </c>
      <c r="C101" s="41" t="s">
        <v>41</v>
      </c>
      <c r="D101" s="35" t="s">
        <v>356</v>
      </c>
      <c r="E101" s="41" t="s">
        <v>286</v>
      </c>
      <c r="F101" s="34"/>
    </row>
    <row r="102" spans="1:6">
      <c r="A102" s="34"/>
      <c r="B102" s="35" t="s">
        <v>236</v>
      </c>
      <c r="C102" s="41" t="s">
        <v>42</v>
      </c>
      <c r="D102" s="35" t="s">
        <v>357</v>
      </c>
      <c r="E102" s="41" t="s">
        <v>287</v>
      </c>
      <c r="F102" s="34"/>
    </row>
    <row r="103" spans="1:6">
      <c r="A103" s="34"/>
      <c r="B103" s="35" t="s">
        <v>237</v>
      </c>
      <c r="C103" s="41" t="s">
        <v>44</v>
      </c>
      <c r="D103" s="35" t="s">
        <v>327</v>
      </c>
      <c r="E103" s="41" t="s">
        <v>288</v>
      </c>
      <c r="F103" s="34"/>
    </row>
    <row r="104" spans="1:6">
      <c r="A104" s="34"/>
      <c r="B104" s="35" t="s">
        <v>238</v>
      </c>
      <c r="C104" s="41" t="s">
        <v>45</v>
      </c>
      <c r="D104" s="35" t="s">
        <v>358</v>
      </c>
      <c r="E104" s="41" t="s">
        <v>289</v>
      </c>
      <c r="F104" s="34"/>
    </row>
    <row r="105" spans="1:6" ht="25.5">
      <c r="A105" s="34"/>
      <c r="B105" s="35" t="s">
        <v>239</v>
      </c>
      <c r="C105" s="41" t="s">
        <v>47</v>
      </c>
      <c r="D105" s="35" t="s">
        <v>328</v>
      </c>
      <c r="E105" s="41" t="s">
        <v>290</v>
      </c>
      <c r="F105" s="34"/>
    </row>
    <row r="106" spans="1:6">
      <c r="A106" s="34"/>
      <c r="B106" s="35" t="s">
        <v>240</v>
      </c>
      <c r="C106" s="41" t="s">
        <v>48</v>
      </c>
      <c r="D106" s="35" t="s">
        <v>359</v>
      </c>
      <c r="E106" s="41" t="s">
        <v>291</v>
      </c>
      <c r="F106" s="34"/>
    </row>
    <row r="107" spans="1:6" ht="25.5">
      <c r="A107" s="34"/>
      <c r="B107" s="35" t="s">
        <v>241</v>
      </c>
      <c r="C107" s="41" t="s">
        <v>49</v>
      </c>
      <c r="D107" s="35" t="s">
        <v>329</v>
      </c>
      <c r="E107" s="41" t="s">
        <v>292</v>
      </c>
      <c r="F107" s="34"/>
    </row>
    <row r="108" spans="1:6" ht="25.5">
      <c r="A108" s="34"/>
      <c r="B108" s="35" t="s">
        <v>242</v>
      </c>
      <c r="C108" s="41" t="s">
        <v>50</v>
      </c>
      <c r="D108" s="35" t="s">
        <v>330</v>
      </c>
      <c r="E108" s="41" t="s">
        <v>293</v>
      </c>
      <c r="F108" s="34"/>
    </row>
    <row r="109" spans="1:6">
      <c r="A109" s="34"/>
      <c r="B109" s="35" t="s">
        <v>243</v>
      </c>
      <c r="C109" s="41" t="s">
        <v>51</v>
      </c>
      <c r="D109" s="35" t="s">
        <v>360</v>
      </c>
      <c r="E109" s="41" t="s">
        <v>294</v>
      </c>
      <c r="F109" s="34"/>
    </row>
    <row r="110" spans="1:6" ht="25.5">
      <c r="A110" s="34"/>
      <c r="B110" s="35" t="s">
        <v>244</v>
      </c>
      <c r="C110" s="41" t="s">
        <v>52</v>
      </c>
      <c r="D110" s="35" t="s">
        <v>331</v>
      </c>
      <c r="E110" s="41" t="s">
        <v>295</v>
      </c>
      <c r="F110" s="34"/>
    </row>
    <row r="111" spans="1:6" ht="25.5">
      <c r="A111" s="34"/>
      <c r="B111" s="35" t="s">
        <v>245</v>
      </c>
      <c r="C111" s="41" t="s">
        <v>53</v>
      </c>
      <c r="D111" s="35" t="s">
        <v>361</v>
      </c>
      <c r="E111" s="41" t="s">
        <v>296</v>
      </c>
      <c r="F111" s="34"/>
    </row>
    <row r="112" spans="1:6" ht="25.5">
      <c r="A112" s="34"/>
      <c r="B112" s="35" t="s">
        <v>246</v>
      </c>
      <c r="C112" s="41" t="s">
        <v>54</v>
      </c>
      <c r="D112" s="35" t="s">
        <v>332</v>
      </c>
      <c r="E112" s="41" t="s">
        <v>297</v>
      </c>
      <c r="F112" s="34"/>
    </row>
    <row r="113" spans="1:6">
      <c r="A113" s="34"/>
      <c r="B113" s="35" t="s">
        <v>247</v>
      </c>
      <c r="C113" s="41" t="s">
        <v>55</v>
      </c>
      <c r="D113" s="35" t="s">
        <v>333</v>
      </c>
      <c r="E113" s="41" t="s">
        <v>298</v>
      </c>
      <c r="F113" s="34"/>
    </row>
    <row r="114" spans="1:6" ht="25.5">
      <c r="A114" s="34"/>
      <c r="B114" s="35" t="s">
        <v>248</v>
      </c>
      <c r="C114" s="41" t="s">
        <v>57</v>
      </c>
      <c r="D114" s="35" t="s">
        <v>334</v>
      </c>
      <c r="E114" s="41" t="s">
        <v>299</v>
      </c>
      <c r="F114" s="34"/>
    </row>
    <row r="115" spans="1:6" ht="25.5">
      <c r="A115" s="34"/>
      <c r="B115" s="35" t="s">
        <v>249</v>
      </c>
      <c r="C115" s="41" t="s">
        <v>59</v>
      </c>
      <c r="D115" s="35" t="s">
        <v>362</v>
      </c>
      <c r="E115" s="41" t="s">
        <v>300</v>
      </c>
      <c r="F115" s="34"/>
    </row>
    <row r="116" spans="1:6">
      <c r="A116" s="34"/>
      <c r="B116" s="35" t="s">
        <v>250</v>
      </c>
      <c r="C116" s="41" t="s">
        <v>60</v>
      </c>
      <c r="D116" s="35" t="s">
        <v>335</v>
      </c>
      <c r="E116" s="41" t="s">
        <v>301</v>
      </c>
      <c r="F116" s="34"/>
    </row>
    <row r="117" spans="1:6" ht="25.5">
      <c r="A117" s="34"/>
      <c r="B117" s="35" t="s">
        <v>251</v>
      </c>
      <c r="C117" s="41" t="s">
        <v>61</v>
      </c>
      <c r="D117" s="35" t="s">
        <v>336</v>
      </c>
      <c r="E117" s="35" t="s">
        <v>311</v>
      </c>
      <c r="F117" s="34"/>
    </row>
    <row r="118" spans="1:6">
      <c r="A118" s="34"/>
      <c r="B118" s="35" t="s">
        <v>252</v>
      </c>
      <c r="C118" s="41" t="s">
        <v>62</v>
      </c>
      <c r="D118" s="35" t="s">
        <v>337</v>
      </c>
      <c r="E118" s="41" t="s">
        <v>302</v>
      </c>
      <c r="F118" s="34"/>
    </row>
    <row r="119" spans="1:6">
      <c r="A119" s="34"/>
      <c r="B119" s="35" t="s">
        <v>253</v>
      </c>
      <c r="C119" s="41" t="s">
        <v>63</v>
      </c>
      <c r="D119" s="35" t="s">
        <v>363</v>
      </c>
      <c r="E119" s="41" t="s">
        <v>303</v>
      </c>
      <c r="F119" s="34"/>
    </row>
    <row r="120" spans="1:6" ht="25.5">
      <c r="A120" s="34"/>
      <c r="B120" s="35" t="s">
        <v>254</v>
      </c>
      <c r="C120" s="41" t="s">
        <v>64</v>
      </c>
      <c r="D120" s="35" t="s">
        <v>364</v>
      </c>
      <c r="E120" s="41" t="s">
        <v>304</v>
      </c>
      <c r="F120" s="34"/>
    </row>
    <row r="121" spans="1:6" ht="25.5">
      <c r="A121" s="34"/>
      <c r="B121" s="35" t="s">
        <v>255</v>
      </c>
      <c r="C121" s="41" t="s">
        <v>65</v>
      </c>
      <c r="D121" s="35" t="s">
        <v>338</v>
      </c>
      <c r="E121" s="41" t="s">
        <v>305</v>
      </c>
      <c r="F121" s="34"/>
    </row>
    <row r="122" spans="1:6">
      <c r="A122" s="34"/>
      <c r="B122" s="35" t="s">
        <v>256</v>
      </c>
      <c r="C122" s="41" t="s">
        <v>67</v>
      </c>
      <c r="D122" s="35" t="s">
        <v>339</v>
      </c>
      <c r="E122" s="41" t="s">
        <v>306</v>
      </c>
      <c r="F122" s="34"/>
    </row>
    <row r="123" spans="1:6">
      <c r="A123" s="34"/>
      <c r="B123" s="35" t="s">
        <v>257</v>
      </c>
      <c r="C123" s="41" t="s">
        <v>69</v>
      </c>
      <c r="D123" s="35" t="s">
        <v>365</v>
      </c>
      <c r="E123" s="41" t="s">
        <v>307</v>
      </c>
      <c r="F123" s="34"/>
    </row>
    <row r="124" spans="1:6">
      <c r="A124" s="34"/>
      <c r="B124" s="35" t="s">
        <v>258</v>
      </c>
      <c r="C124" s="41" t="s">
        <v>70</v>
      </c>
      <c r="D124" s="35" t="s">
        <v>366</v>
      </c>
      <c r="E124" s="41" t="s">
        <v>312</v>
      </c>
      <c r="F124" s="34"/>
    </row>
    <row r="125" spans="1:6">
      <c r="A125" s="34"/>
      <c r="B125" s="35" t="s">
        <v>259</v>
      </c>
      <c r="C125" s="41" t="s">
        <v>71</v>
      </c>
      <c r="D125" s="35" t="s">
        <v>71</v>
      </c>
      <c r="E125" s="41" t="s">
        <v>309</v>
      </c>
      <c r="F125" s="34"/>
    </row>
    <row r="126" spans="1:6">
      <c r="A126" s="34"/>
      <c r="B126" s="35" t="s">
        <v>260</v>
      </c>
      <c r="C126" s="41"/>
      <c r="D126" s="41"/>
      <c r="E126" s="41"/>
      <c r="F126" s="34"/>
    </row>
    <row r="127" spans="1:6">
      <c r="A127" s="34"/>
      <c r="B127" s="34"/>
      <c r="C127" s="43"/>
      <c r="D127" s="43"/>
      <c r="E127" s="43"/>
      <c r="F127" s="34"/>
    </row>
    <row r="128" spans="1:6" ht="25.5">
      <c r="A128" s="36"/>
      <c r="B128" s="35" t="s">
        <v>127</v>
      </c>
      <c r="C128" s="8" t="s">
        <v>75</v>
      </c>
      <c r="D128" s="41" t="s">
        <v>423</v>
      </c>
      <c r="E128" s="44" t="s">
        <v>424</v>
      </c>
      <c r="F128" s="34"/>
    </row>
    <row r="129" spans="1:6">
      <c r="A129" s="34"/>
      <c r="B129" s="35" t="s">
        <v>128</v>
      </c>
      <c r="C129" s="41"/>
      <c r="D129" s="41"/>
      <c r="E129" s="44"/>
      <c r="F129" s="34"/>
    </row>
    <row r="130" spans="1:6">
      <c r="A130" s="34"/>
      <c r="B130" s="35" t="s">
        <v>129</v>
      </c>
      <c r="C130" s="41"/>
      <c r="D130" s="41"/>
      <c r="E130" s="41"/>
      <c r="F130" s="34"/>
    </row>
    <row r="131" spans="1:6">
      <c r="A131" s="34"/>
      <c r="B131" s="35" t="s">
        <v>130</v>
      </c>
      <c r="C131" s="41"/>
      <c r="D131" s="41"/>
      <c r="E131" s="41"/>
      <c r="F131" s="34"/>
    </row>
    <row r="132" spans="1:6">
      <c r="A132" s="34"/>
      <c r="B132" s="34"/>
      <c r="C132" s="43"/>
      <c r="D132" s="43"/>
      <c r="E132" s="43"/>
      <c r="F132" s="34"/>
    </row>
    <row r="133" spans="1:6">
      <c r="A133" s="34" t="s">
        <v>90</v>
      </c>
      <c r="B133" s="35" t="s">
        <v>131</v>
      </c>
      <c r="C133" s="41" t="s">
        <v>72</v>
      </c>
      <c r="D133" s="41" t="s">
        <v>163</v>
      </c>
      <c r="E133" s="41" t="s">
        <v>164</v>
      </c>
      <c r="F133" s="34"/>
    </row>
    <row r="134" spans="1:6">
      <c r="A134" s="34" t="s">
        <v>87</v>
      </c>
      <c r="B134" s="45" t="s">
        <v>132</v>
      </c>
      <c r="C134" s="46" t="s">
        <v>426</v>
      </c>
      <c r="D134" s="46" t="s">
        <v>427</v>
      </c>
      <c r="E134" s="46" t="s">
        <v>428</v>
      </c>
      <c r="F134" s="34"/>
    </row>
    <row r="135" spans="1:6">
      <c r="A135" s="34"/>
      <c r="B135" s="34"/>
      <c r="C135" s="43"/>
      <c r="D135" s="43"/>
      <c r="E135" s="43"/>
      <c r="F135" s="34"/>
    </row>
    <row r="136" spans="1:6">
      <c r="A136" s="36"/>
      <c r="B136" s="37"/>
      <c r="C136" s="43"/>
      <c r="D136" s="43"/>
      <c r="E136" s="43"/>
      <c r="F136" s="34"/>
    </row>
    <row r="137" spans="1:6">
      <c r="A137" s="36" t="s">
        <v>133</v>
      </c>
      <c r="B137" s="35" t="s">
        <v>134</v>
      </c>
      <c r="C137" s="41" t="s">
        <v>196</v>
      </c>
      <c r="D137" s="40" t="s">
        <v>410</v>
      </c>
      <c r="E137" s="40" t="s">
        <v>399</v>
      </c>
      <c r="F137" s="34"/>
    </row>
    <row r="138" spans="1:6">
      <c r="A138" s="36"/>
      <c r="B138" s="35" t="s">
        <v>135</v>
      </c>
      <c r="C138" s="41"/>
      <c r="D138" s="41"/>
      <c r="E138" s="41"/>
      <c r="F138" s="34"/>
    </row>
    <row r="139" spans="1:6">
      <c r="A139" s="34"/>
      <c r="B139" s="34"/>
      <c r="C139" s="34"/>
      <c r="D139" s="34"/>
      <c r="E139" s="34"/>
      <c r="F139" s="34"/>
    </row>
    <row r="140" spans="1:6" ht="25.5">
      <c r="A140" s="36" t="s">
        <v>167</v>
      </c>
      <c r="B140" s="35" t="s">
        <v>165</v>
      </c>
      <c r="C140" s="41" t="s">
        <v>197</v>
      </c>
      <c r="D140" s="40" t="s">
        <v>411</v>
      </c>
      <c r="E140" s="40" t="s">
        <v>400</v>
      </c>
      <c r="F140" s="34"/>
    </row>
    <row r="141" spans="1:6">
      <c r="A141" s="36"/>
      <c r="B141" s="35" t="s">
        <v>166</v>
      </c>
      <c r="C141" s="41"/>
      <c r="D141" s="41"/>
      <c r="E141" s="41"/>
      <c r="F141" s="34"/>
    </row>
    <row r="142" spans="1:6">
      <c r="A142" s="34"/>
      <c r="B142" s="34"/>
      <c r="C142" s="34"/>
      <c r="D142" s="34"/>
      <c r="E142" s="34"/>
      <c r="F142" s="34"/>
    </row>
    <row r="143" spans="1:6">
      <c r="A143" s="36" t="s">
        <v>168</v>
      </c>
      <c r="B143" s="35" t="s">
        <v>169</v>
      </c>
      <c r="C143" s="41" t="s">
        <v>198</v>
      </c>
      <c r="D143" s="40" t="s">
        <v>412</v>
      </c>
      <c r="E143" s="40" t="s">
        <v>401</v>
      </c>
      <c r="F143" s="34"/>
    </row>
    <row r="144" spans="1:6">
      <c r="A144" s="36"/>
      <c r="B144" s="35" t="s">
        <v>170</v>
      </c>
      <c r="C144" s="41"/>
      <c r="D144" s="41"/>
      <c r="E144" s="41"/>
      <c r="F144" s="34"/>
    </row>
    <row r="145" spans="1:6">
      <c r="A145" s="34"/>
      <c r="B145" s="34"/>
      <c r="C145" s="34"/>
      <c r="D145" s="34"/>
      <c r="E145" s="34"/>
      <c r="F145" s="34"/>
    </row>
    <row r="146" spans="1:6">
      <c r="A146" s="36" t="s">
        <v>171</v>
      </c>
      <c r="B146" s="35" t="s">
        <v>172</v>
      </c>
      <c r="C146" s="41" t="s">
        <v>199</v>
      </c>
      <c r="D146" s="40" t="s">
        <v>413</v>
      </c>
      <c r="E146" s="40" t="s">
        <v>402</v>
      </c>
      <c r="F146" s="34"/>
    </row>
    <row r="147" spans="1:6">
      <c r="A147" s="36"/>
      <c r="B147" s="35" t="s">
        <v>173</v>
      </c>
      <c r="C147" s="41"/>
      <c r="D147" s="41"/>
      <c r="E147" s="41"/>
      <c r="F147" s="34"/>
    </row>
    <row r="148" spans="1:6">
      <c r="A148" s="34"/>
      <c r="B148" s="34"/>
      <c r="C148" s="34"/>
      <c r="D148" s="34"/>
      <c r="E148" s="34"/>
      <c r="F148" s="34"/>
    </row>
    <row r="149" spans="1:6">
      <c r="A149" s="36" t="s">
        <v>174</v>
      </c>
      <c r="B149" s="35" t="s">
        <v>175</v>
      </c>
      <c r="C149" s="41" t="s">
        <v>200</v>
      </c>
      <c r="D149" s="40" t="s">
        <v>414</v>
      </c>
      <c r="E149" s="40" t="s">
        <v>403</v>
      </c>
      <c r="F149" s="34"/>
    </row>
    <row r="150" spans="1:6">
      <c r="A150" s="36"/>
      <c r="B150" s="35" t="s">
        <v>176</v>
      </c>
      <c r="C150" s="41"/>
      <c r="D150" s="41"/>
      <c r="E150" s="41"/>
      <c r="F150" s="34"/>
    </row>
    <row r="151" spans="1:6">
      <c r="A151" s="34"/>
      <c r="B151" s="34"/>
      <c r="C151" s="34"/>
      <c r="D151" s="34"/>
      <c r="E151" s="34"/>
      <c r="F151" s="34"/>
    </row>
    <row r="152" spans="1:6">
      <c r="A152" s="36" t="s">
        <v>177</v>
      </c>
      <c r="B152" s="35" t="s">
        <v>178</v>
      </c>
      <c r="C152" s="41" t="s">
        <v>201</v>
      </c>
      <c r="D152" s="40" t="s">
        <v>415</v>
      </c>
      <c r="E152" s="40" t="s">
        <v>404</v>
      </c>
      <c r="F152" s="34"/>
    </row>
    <row r="153" spans="1:6">
      <c r="A153" s="36"/>
      <c r="B153" s="35" t="s">
        <v>179</v>
      </c>
      <c r="C153" s="41"/>
      <c r="D153" s="41"/>
      <c r="E153" s="41"/>
      <c r="F153" s="34"/>
    </row>
    <row r="154" spans="1:6">
      <c r="A154" s="34"/>
      <c r="B154" s="34"/>
      <c r="C154" s="34"/>
      <c r="D154" s="34"/>
      <c r="E154" s="34"/>
      <c r="F154" s="34"/>
    </row>
    <row r="155" spans="1:6">
      <c r="A155" s="36" t="s">
        <v>180</v>
      </c>
      <c r="B155" s="35" t="s">
        <v>181</v>
      </c>
      <c r="C155" s="41" t="s">
        <v>202</v>
      </c>
      <c r="D155" s="40" t="s">
        <v>416</v>
      </c>
      <c r="E155" s="40" t="s">
        <v>405</v>
      </c>
      <c r="F155" s="34"/>
    </row>
    <row r="156" spans="1:6">
      <c r="A156" s="36"/>
      <c r="B156" s="35" t="s">
        <v>182</v>
      </c>
      <c r="C156" s="41"/>
      <c r="D156" s="41"/>
      <c r="E156" s="41"/>
      <c r="F156" s="34"/>
    </row>
    <row r="157" spans="1:6">
      <c r="A157" s="34"/>
      <c r="B157" s="34"/>
      <c r="C157" s="34"/>
      <c r="D157" s="34"/>
      <c r="E157" s="34"/>
      <c r="F157" s="34"/>
    </row>
    <row r="158" spans="1:6">
      <c r="A158" s="36" t="s">
        <v>183</v>
      </c>
      <c r="B158" s="35" t="s">
        <v>184</v>
      </c>
      <c r="C158" s="41" t="s">
        <v>203</v>
      </c>
      <c r="D158" s="40" t="s">
        <v>417</v>
      </c>
      <c r="E158" s="40" t="s">
        <v>406</v>
      </c>
      <c r="F158" s="34"/>
    </row>
    <row r="159" spans="1:6">
      <c r="A159" s="36"/>
      <c r="B159" s="35" t="s">
        <v>185</v>
      </c>
      <c r="C159" s="41"/>
      <c r="D159" s="41"/>
      <c r="E159" s="41"/>
      <c r="F159" s="34"/>
    </row>
    <row r="160" spans="1:6">
      <c r="A160" s="34"/>
      <c r="B160" s="34"/>
      <c r="C160" s="34"/>
      <c r="D160" s="34"/>
      <c r="E160" s="34"/>
      <c r="F160" s="34"/>
    </row>
    <row r="161" spans="1:6" ht="25.5">
      <c r="A161" s="36" t="s">
        <v>186</v>
      </c>
      <c r="B161" s="35" t="s">
        <v>187</v>
      </c>
      <c r="C161" s="41" t="s">
        <v>204</v>
      </c>
      <c r="D161" s="40" t="s">
        <v>418</v>
      </c>
      <c r="E161" s="40" t="s">
        <v>407</v>
      </c>
      <c r="F161" s="34"/>
    </row>
    <row r="162" spans="1:6">
      <c r="A162" s="36"/>
      <c r="B162" s="35" t="s">
        <v>188</v>
      </c>
      <c r="C162" s="41"/>
      <c r="D162" s="41"/>
      <c r="E162" s="41"/>
      <c r="F162" s="34"/>
    </row>
    <row r="163" spans="1:6">
      <c r="A163" s="34"/>
      <c r="B163" s="34"/>
      <c r="C163" s="34"/>
      <c r="D163" s="34"/>
      <c r="E163" s="34"/>
      <c r="F163" s="34"/>
    </row>
    <row r="164" spans="1:6">
      <c r="A164" s="36" t="s">
        <v>189</v>
      </c>
      <c r="B164" s="35" t="s">
        <v>190</v>
      </c>
      <c r="C164" s="41" t="s">
        <v>205</v>
      </c>
      <c r="D164" s="40" t="s">
        <v>419</v>
      </c>
      <c r="E164" s="40" t="s">
        <v>408</v>
      </c>
      <c r="F164" s="34"/>
    </row>
    <row r="165" spans="1:6">
      <c r="A165" s="36"/>
      <c r="B165" s="35" t="s">
        <v>191</v>
      </c>
      <c r="C165" s="41"/>
      <c r="D165" s="41"/>
      <c r="E165" s="41"/>
      <c r="F165" s="34"/>
    </row>
    <row r="166" spans="1:6">
      <c r="A166" s="34"/>
      <c r="B166" s="34"/>
      <c r="C166" s="34"/>
      <c r="D166" s="34"/>
      <c r="E166" s="34"/>
      <c r="F166" s="34"/>
    </row>
    <row r="167" spans="1:6">
      <c r="A167" s="36" t="s">
        <v>192</v>
      </c>
      <c r="B167" s="35" t="s">
        <v>193</v>
      </c>
      <c r="C167" s="41" t="s">
        <v>206</v>
      </c>
      <c r="D167" s="40" t="s">
        <v>420</v>
      </c>
      <c r="E167" s="40" t="s">
        <v>409</v>
      </c>
      <c r="F167" s="34"/>
    </row>
    <row r="168" spans="1:6">
      <c r="A168" s="36"/>
      <c r="B168" s="35" t="s">
        <v>194</v>
      </c>
      <c r="C168" s="41"/>
      <c r="D168" s="41"/>
      <c r="E168" s="41"/>
      <c r="F168" s="34"/>
    </row>
    <row r="169" spans="1:6">
      <c r="A169" s="34"/>
      <c r="B169" s="34"/>
      <c r="C169" s="34"/>
      <c r="D169" s="34"/>
      <c r="E169" s="34"/>
      <c r="F169" s="34"/>
    </row>
    <row r="170" spans="1:6">
      <c r="A170" s="34"/>
      <c r="B170" s="34"/>
      <c r="C170" s="34"/>
      <c r="D170" s="34"/>
      <c r="E170" s="34"/>
      <c r="F170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VLOOKUP("&lt;T2Titel&gt;",Uebersetzungen!$B$3:$E$331,Uebersetzungen!$B$2+1,FALSE)</f>
        <v>Wirtschaftsstruktur seit 2011: Region Albula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167</v>
      </c>
      <c r="E12" s="11">
        <v>542</v>
      </c>
      <c r="F12" s="12">
        <v>362.73</v>
      </c>
      <c r="H12" s="10">
        <v>166</v>
      </c>
      <c r="I12" s="11">
        <v>520</v>
      </c>
      <c r="J12" s="12">
        <v>347.03</v>
      </c>
      <c r="L12" s="10">
        <v>168</v>
      </c>
      <c r="M12" s="11">
        <v>524</v>
      </c>
      <c r="N12" s="12">
        <v>348.55</v>
      </c>
      <c r="O12" s="27"/>
      <c r="P12" s="10">
        <v>169</v>
      </c>
      <c r="Q12" s="11">
        <v>519</v>
      </c>
      <c r="R12" s="12">
        <v>351.63</v>
      </c>
      <c r="S12" s="27"/>
      <c r="T12" s="10">
        <v>170</v>
      </c>
      <c r="U12" s="11">
        <v>516</v>
      </c>
      <c r="V12" s="12">
        <v>356.12000000000006</v>
      </c>
      <c r="X12" s="10">
        <v>173</v>
      </c>
      <c r="Y12" s="11">
        <v>512</v>
      </c>
      <c r="Z12" s="12">
        <v>346.04</v>
      </c>
      <c r="AB12" s="10">
        <v>180</v>
      </c>
      <c r="AC12" s="11">
        <v>519</v>
      </c>
      <c r="AD12" s="12">
        <v>346.01</v>
      </c>
      <c r="AF12" s="10">
        <v>189</v>
      </c>
      <c r="AG12" s="11">
        <v>529</v>
      </c>
      <c r="AH12" s="12">
        <v>356.53</v>
      </c>
      <c r="AJ12" s="10">
        <v>193</v>
      </c>
      <c r="AK12" s="11">
        <v>540</v>
      </c>
      <c r="AL12" s="12">
        <v>368.81</v>
      </c>
      <c r="AN12" s="10">
        <v>196</v>
      </c>
      <c r="AO12" s="11">
        <v>537</v>
      </c>
      <c r="AP12" s="12">
        <v>371.66</v>
      </c>
      <c r="AR12" s="10">
        <v>200</v>
      </c>
      <c r="AS12" s="11">
        <v>546</v>
      </c>
      <c r="AT12" s="12">
        <v>361.95999999999992</v>
      </c>
      <c r="AU12" s="23"/>
      <c r="AV12" s="10">
        <v>208</v>
      </c>
      <c r="AW12" s="11">
        <v>566</v>
      </c>
      <c r="AX12" s="12">
        <v>366.8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167</v>
      </c>
      <c r="E13" s="18">
        <v>542</v>
      </c>
      <c r="F13" s="15">
        <v>362.73</v>
      </c>
      <c r="H13" s="14">
        <v>166</v>
      </c>
      <c r="I13" s="18">
        <v>520</v>
      </c>
      <c r="J13" s="15">
        <v>347.03</v>
      </c>
      <c r="L13" s="14">
        <v>168</v>
      </c>
      <c r="M13" s="18">
        <v>524</v>
      </c>
      <c r="N13" s="15">
        <v>348.55</v>
      </c>
      <c r="O13" s="27"/>
      <c r="P13" s="14">
        <v>169</v>
      </c>
      <c r="Q13" s="18">
        <v>519</v>
      </c>
      <c r="R13" s="15">
        <v>351.63</v>
      </c>
      <c r="S13" s="27"/>
      <c r="T13" s="14">
        <v>170</v>
      </c>
      <c r="U13" s="18">
        <v>516</v>
      </c>
      <c r="V13" s="15">
        <v>356.12000000000006</v>
      </c>
      <c r="X13" s="14">
        <v>173</v>
      </c>
      <c r="Y13" s="18">
        <v>512</v>
      </c>
      <c r="Z13" s="15">
        <v>346.04</v>
      </c>
      <c r="AB13" s="14">
        <v>180</v>
      </c>
      <c r="AC13" s="18">
        <v>519</v>
      </c>
      <c r="AD13" s="15">
        <v>346.01</v>
      </c>
      <c r="AF13" s="14">
        <v>189</v>
      </c>
      <c r="AG13" s="18">
        <v>529</v>
      </c>
      <c r="AH13" s="15">
        <v>356.53</v>
      </c>
      <c r="AJ13" s="14">
        <v>193</v>
      </c>
      <c r="AK13" s="18">
        <v>540</v>
      </c>
      <c r="AL13" s="15">
        <v>368.81</v>
      </c>
      <c r="AN13" s="14">
        <v>196</v>
      </c>
      <c r="AO13" s="18">
        <v>537</v>
      </c>
      <c r="AP13" s="15">
        <v>371.66</v>
      </c>
      <c r="AR13" s="14">
        <v>200</v>
      </c>
      <c r="AS13" s="18">
        <v>546</v>
      </c>
      <c r="AT13" s="15">
        <v>361.95999999999992</v>
      </c>
      <c r="AU13" s="23"/>
      <c r="AV13" s="14">
        <v>208</v>
      </c>
      <c r="AW13" s="18">
        <v>566</v>
      </c>
      <c r="AX13" s="15">
        <v>366.8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>
        <v>5</v>
      </c>
      <c r="E14" s="11">
        <v>24</v>
      </c>
      <c r="F14" s="16">
        <v>20.93</v>
      </c>
      <c r="H14" s="10">
        <v>5</v>
      </c>
      <c r="I14" s="11">
        <v>24</v>
      </c>
      <c r="J14" s="16">
        <v>19.89</v>
      </c>
      <c r="L14" s="10">
        <v>5</v>
      </c>
      <c r="M14" s="11">
        <v>24</v>
      </c>
      <c r="N14" s="16">
        <v>20.95</v>
      </c>
      <c r="O14" s="27"/>
      <c r="P14" s="10">
        <v>5</v>
      </c>
      <c r="Q14" s="11">
        <v>24</v>
      </c>
      <c r="R14" s="16">
        <v>19.05</v>
      </c>
      <c r="S14" s="27"/>
      <c r="T14" s="10">
        <v>5</v>
      </c>
      <c r="U14" s="11">
        <v>23</v>
      </c>
      <c r="V14" s="16">
        <v>18.689999999999998</v>
      </c>
      <c r="X14" s="10">
        <v>5</v>
      </c>
      <c r="Y14" s="11">
        <v>18</v>
      </c>
      <c r="Z14" s="16">
        <v>15.18</v>
      </c>
      <c r="AB14" s="10">
        <v>5</v>
      </c>
      <c r="AC14" s="11">
        <v>21</v>
      </c>
      <c r="AD14" s="16">
        <v>17.259999999999998</v>
      </c>
      <c r="AF14" s="10">
        <v>4</v>
      </c>
      <c r="AG14" s="11">
        <v>20</v>
      </c>
      <c r="AH14" s="16">
        <v>17.560000000000002</v>
      </c>
      <c r="AJ14" s="10">
        <v>4</v>
      </c>
      <c r="AK14" s="11">
        <v>24</v>
      </c>
      <c r="AL14" s="16">
        <v>21.19</v>
      </c>
      <c r="AN14" s="10">
        <v>4</v>
      </c>
      <c r="AO14" s="11">
        <v>21</v>
      </c>
      <c r="AP14" s="16">
        <v>18.399999999999999</v>
      </c>
      <c r="AR14" s="10">
        <v>4</v>
      </c>
      <c r="AS14" s="11">
        <v>22</v>
      </c>
      <c r="AT14" s="16">
        <v>19.829999999999998</v>
      </c>
      <c r="AU14" s="23"/>
      <c r="AV14" s="10">
        <v>4</v>
      </c>
      <c r="AW14" s="11">
        <v>20</v>
      </c>
      <c r="AX14" s="16">
        <v>17.900000000000002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16</v>
      </c>
      <c r="E15" s="11">
        <v>115</v>
      </c>
      <c r="F15" s="16">
        <v>94.03</v>
      </c>
      <c r="H15" s="10">
        <v>16</v>
      </c>
      <c r="I15" s="11">
        <v>127</v>
      </c>
      <c r="J15" s="16">
        <v>103.06</v>
      </c>
      <c r="L15" s="10">
        <v>15</v>
      </c>
      <c r="M15" s="11">
        <v>124</v>
      </c>
      <c r="N15" s="16">
        <v>102.19</v>
      </c>
      <c r="O15" s="27"/>
      <c r="P15" s="10">
        <v>15</v>
      </c>
      <c r="Q15" s="11">
        <v>124</v>
      </c>
      <c r="R15" s="16">
        <v>101.55</v>
      </c>
      <c r="S15" s="27"/>
      <c r="T15" s="10">
        <v>16</v>
      </c>
      <c r="U15" s="11">
        <v>124</v>
      </c>
      <c r="V15" s="16">
        <v>101.6</v>
      </c>
      <c r="X15" s="10">
        <v>16</v>
      </c>
      <c r="Y15" s="11">
        <v>126</v>
      </c>
      <c r="Z15" s="16">
        <v>99.42</v>
      </c>
      <c r="AB15" s="10">
        <v>14</v>
      </c>
      <c r="AC15" s="11">
        <v>107</v>
      </c>
      <c r="AD15" s="16">
        <v>85.5</v>
      </c>
      <c r="AF15" s="10">
        <v>18</v>
      </c>
      <c r="AG15" s="11">
        <v>134</v>
      </c>
      <c r="AH15" s="16">
        <v>110.89999999999999</v>
      </c>
      <c r="AJ15" s="10">
        <v>17</v>
      </c>
      <c r="AK15" s="11">
        <v>127</v>
      </c>
      <c r="AL15" s="16">
        <v>106.26</v>
      </c>
      <c r="AN15" s="10">
        <v>19</v>
      </c>
      <c r="AO15" s="11">
        <v>134</v>
      </c>
      <c r="AP15" s="16">
        <v>111.21000000000001</v>
      </c>
      <c r="AR15" s="10">
        <v>16</v>
      </c>
      <c r="AS15" s="11">
        <v>138</v>
      </c>
      <c r="AT15" s="16">
        <v>113.73</v>
      </c>
      <c r="AU15" s="23"/>
      <c r="AV15" s="10">
        <v>16</v>
      </c>
      <c r="AW15" s="11">
        <v>140</v>
      </c>
      <c r="AX15" s="16">
        <v>115.20999999999998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 t="s">
        <v>74</v>
      </c>
      <c r="E16" s="11" t="s">
        <v>74</v>
      </c>
      <c r="F16" s="16" t="s">
        <v>74</v>
      </c>
      <c r="H16" s="10" t="s">
        <v>74</v>
      </c>
      <c r="I16" s="11" t="s">
        <v>74</v>
      </c>
      <c r="J16" s="16" t="s">
        <v>74</v>
      </c>
      <c r="L16" s="10" t="s">
        <v>74</v>
      </c>
      <c r="M16" s="11" t="s">
        <v>74</v>
      </c>
      <c r="N16" s="16" t="s">
        <v>74</v>
      </c>
      <c r="O16" s="27"/>
      <c r="P16" s="10" t="s">
        <v>74</v>
      </c>
      <c r="Q16" s="11" t="s">
        <v>74</v>
      </c>
      <c r="R16" s="16" t="s">
        <v>74</v>
      </c>
      <c r="S16" s="27"/>
      <c r="T16" s="10" t="s">
        <v>74</v>
      </c>
      <c r="U16" s="11" t="s">
        <v>74</v>
      </c>
      <c r="V16" s="16" t="s">
        <v>74</v>
      </c>
      <c r="X16" s="10" t="s">
        <v>74</v>
      </c>
      <c r="Y16" s="11" t="s">
        <v>74</v>
      </c>
      <c r="Z16" s="16" t="s">
        <v>74</v>
      </c>
      <c r="AB16" s="10" t="s">
        <v>74</v>
      </c>
      <c r="AC16" s="11" t="s">
        <v>74</v>
      </c>
      <c r="AD16" s="16" t="s">
        <v>74</v>
      </c>
      <c r="AF16" s="10" t="s">
        <v>74</v>
      </c>
      <c r="AG16" s="11" t="s">
        <v>74</v>
      </c>
      <c r="AH16" s="16" t="s">
        <v>74</v>
      </c>
      <c r="AJ16" s="10" t="s">
        <v>74</v>
      </c>
      <c r="AK16" s="11" t="s">
        <v>74</v>
      </c>
      <c r="AL16" s="16" t="s">
        <v>74</v>
      </c>
      <c r="AN16" s="10" t="s">
        <v>74</v>
      </c>
      <c r="AO16" s="11" t="s">
        <v>74</v>
      </c>
      <c r="AP16" s="16" t="s">
        <v>74</v>
      </c>
      <c r="AR16" s="10" t="s">
        <v>74</v>
      </c>
      <c r="AS16" s="11" t="s">
        <v>74</v>
      </c>
      <c r="AT16" s="16" t="s">
        <v>74</v>
      </c>
      <c r="AU16" s="23"/>
      <c r="AV16" s="10" t="s">
        <v>74</v>
      </c>
      <c r="AW16" s="11" t="s">
        <v>74</v>
      </c>
      <c r="AX16" s="16" t="s">
        <v>74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19</v>
      </c>
      <c r="E17" s="11">
        <v>108</v>
      </c>
      <c r="F17" s="16">
        <v>97.74</v>
      </c>
      <c r="H17" s="10">
        <v>18</v>
      </c>
      <c r="I17" s="11">
        <v>96</v>
      </c>
      <c r="J17" s="16">
        <v>88.789999999999992</v>
      </c>
      <c r="L17" s="10">
        <v>18</v>
      </c>
      <c r="M17" s="11">
        <v>99</v>
      </c>
      <c r="N17" s="16">
        <v>90.170000000000016</v>
      </c>
      <c r="O17" s="27"/>
      <c r="P17" s="10">
        <v>19</v>
      </c>
      <c r="Q17" s="11">
        <v>96</v>
      </c>
      <c r="R17" s="16">
        <v>86.83</v>
      </c>
      <c r="S17" s="27"/>
      <c r="T17" s="10">
        <v>18</v>
      </c>
      <c r="U17" s="11">
        <v>94</v>
      </c>
      <c r="V17" s="16">
        <v>83.55</v>
      </c>
      <c r="X17" s="10">
        <v>20</v>
      </c>
      <c r="Y17" s="11">
        <v>100</v>
      </c>
      <c r="Z17" s="16">
        <v>90.25</v>
      </c>
      <c r="AB17" s="10">
        <v>20</v>
      </c>
      <c r="AC17" s="11">
        <v>105</v>
      </c>
      <c r="AD17" s="16">
        <v>90.61</v>
      </c>
      <c r="AF17" s="10">
        <v>21</v>
      </c>
      <c r="AG17" s="11">
        <v>97</v>
      </c>
      <c r="AH17" s="16">
        <v>85.929999999999993</v>
      </c>
      <c r="AJ17" s="10">
        <v>21</v>
      </c>
      <c r="AK17" s="11">
        <v>103</v>
      </c>
      <c r="AL17" s="16">
        <v>89.7</v>
      </c>
      <c r="AN17" s="10">
        <v>21</v>
      </c>
      <c r="AO17" s="11">
        <v>98</v>
      </c>
      <c r="AP17" s="16">
        <v>85.48</v>
      </c>
      <c r="AR17" s="10">
        <v>19</v>
      </c>
      <c r="AS17" s="11">
        <v>102</v>
      </c>
      <c r="AT17" s="16">
        <v>91.14</v>
      </c>
      <c r="AU17" s="23"/>
      <c r="AV17" s="10">
        <v>20</v>
      </c>
      <c r="AW17" s="11">
        <v>109</v>
      </c>
      <c r="AX17" s="16">
        <v>96.700000000000017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0</v>
      </c>
      <c r="E18" s="11">
        <v>0</v>
      </c>
      <c r="F18" s="16">
        <v>0</v>
      </c>
      <c r="H18" s="10">
        <v>0</v>
      </c>
      <c r="I18" s="11">
        <v>0</v>
      </c>
      <c r="J18" s="16">
        <v>0</v>
      </c>
      <c r="L18" s="10">
        <v>0</v>
      </c>
      <c r="M18" s="11">
        <v>0</v>
      </c>
      <c r="N18" s="16">
        <v>0</v>
      </c>
      <c r="O18" s="27"/>
      <c r="P18" s="10">
        <v>0</v>
      </c>
      <c r="Q18" s="11">
        <v>0</v>
      </c>
      <c r="R18" s="16">
        <v>0</v>
      </c>
      <c r="S18" s="27"/>
      <c r="T18" s="10">
        <v>0</v>
      </c>
      <c r="U18" s="11">
        <v>0</v>
      </c>
      <c r="V18" s="16">
        <v>0</v>
      </c>
      <c r="X18" s="10">
        <v>0</v>
      </c>
      <c r="Y18" s="11">
        <v>0</v>
      </c>
      <c r="Z18" s="16">
        <v>0</v>
      </c>
      <c r="AB18" s="10">
        <v>0</v>
      </c>
      <c r="AC18" s="11">
        <v>0</v>
      </c>
      <c r="AD18" s="16">
        <v>0</v>
      </c>
      <c r="AF18" s="10">
        <v>0</v>
      </c>
      <c r="AG18" s="11">
        <v>0</v>
      </c>
      <c r="AH18" s="16">
        <v>0</v>
      </c>
      <c r="AJ18" s="10">
        <v>0</v>
      </c>
      <c r="AK18" s="11">
        <v>0</v>
      </c>
      <c r="AL18" s="16">
        <v>0</v>
      </c>
      <c r="AN18" s="10">
        <v>0</v>
      </c>
      <c r="AO18" s="11">
        <v>0</v>
      </c>
      <c r="AP18" s="16">
        <v>0</v>
      </c>
      <c r="AR18" s="10">
        <v>0</v>
      </c>
      <c r="AS18" s="11">
        <v>0</v>
      </c>
      <c r="AT18" s="16">
        <v>0</v>
      </c>
      <c r="AU18" s="23"/>
      <c r="AV18" s="10">
        <v>0</v>
      </c>
      <c r="AW18" s="11">
        <v>0</v>
      </c>
      <c r="AX18" s="16">
        <v>0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 t="s">
        <v>74</v>
      </c>
      <c r="E20" s="11" t="s">
        <v>74</v>
      </c>
      <c r="F20" s="16" t="s">
        <v>74</v>
      </c>
      <c r="H20" s="10" t="s">
        <v>74</v>
      </c>
      <c r="I20" s="11" t="s">
        <v>74</v>
      </c>
      <c r="J20" s="16" t="s">
        <v>74</v>
      </c>
      <c r="L20" s="10" t="s">
        <v>74</v>
      </c>
      <c r="M20" s="11" t="s">
        <v>74</v>
      </c>
      <c r="N20" s="16" t="s">
        <v>74</v>
      </c>
      <c r="O20" s="27"/>
      <c r="P20" s="10" t="s">
        <v>74</v>
      </c>
      <c r="Q20" s="11" t="s">
        <v>74</v>
      </c>
      <c r="R20" s="16" t="s">
        <v>74</v>
      </c>
      <c r="S20" s="27"/>
      <c r="T20" s="10" t="s">
        <v>74</v>
      </c>
      <c r="U20" s="11" t="s">
        <v>74</v>
      </c>
      <c r="V20" s="16" t="s">
        <v>74</v>
      </c>
      <c r="X20" s="10" t="s">
        <v>74</v>
      </c>
      <c r="Y20" s="11" t="s">
        <v>74</v>
      </c>
      <c r="Z20" s="16" t="s">
        <v>74</v>
      </c>
      <c r="AB20" s="10" t="s">
        <v>74</v>
      </c>
      <c r="AC20" s="11" t="s">
        <v>74</v>
      </c>
      <c r="AD20" s="16" t="s">
        <v>74</v>
      </c>
      <c r="AF20" s="10" t="s">
        <v>74</v>
      </c>
      <c r="AG20" s="11" t="s">
        <v>74</v>
      </c>
      <c r="AH20" s="16" t="s">
        <v>74</v>
      </c>
      <c r="AJ20" s="10" t="s">
        <v>74</v>
      </c>
      <c r="AK20" s="11" t="s">
        <v>74</v>
      </c>
      <c r="AL20" s="16" t="s">
        <v>74</v>
      </c>
      <c r="AN20" s="10">
        <v>4</v>
      </c>
      <c r="AO20" s="11">
        <v>21</v>
      </c>
      <c r="AP20" s="16">
        <v>18.330000000000002</v>
      </c>
      <c r="AR20" s="10">
        <v>4</v>
      </c>
      <c r="AS20" s="11">
        <v>18</v>
      </c>
      <c r="AT20" s="16">
        <v>15.510000000000002</v>
      </c>
      <c r="AU20" s="23"/>
      <c r="AV20" s="10">
        <v>4</v>
      </c>
      <c r="AW20" s="11">
        <v>22</v>
      </c>
      <c r="AX20" s="16">
        <v>20.27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7</v>
      </c>
      <c r="E21" s="11">
        <v>10</v>
      </c>
      <c r="F21" s="16">
        <v>9.1100000000000012</v>
      </c>
      <c r="H21" s="10">
        <v>8</v>
      </c>
      <c r="I21" s="11">
        <v>13</v>
      </c>
      <c r="J21" s="16">
        <v>10.33</v>
      </c>
      <c r="L21" s="10">
        <v>6</v>
      </c>
      <c r="M21" s="11">
        <v>7</v>
      </c>
      <c r="N21" s="16">
        <v>6.39</v>
      </c>
      <c r="O21" s="27"/>
      <c r="P21" s="10">
        <v>6</v>
      </c>
      <c r="Q21" s="11">
        <v>8</v>
      </c>
      <c r="R21" s="16">
        <v>7.07</v>
      </c>
      <c r="S21" s="27"/>
      <c r="T21" s="10">
        <v>5</v>
      </c>
      <c r="U21" s="11">
        <v>6</v>
      </c>
      <c r="V21" s="16">
        <v>5.59</v>
      </c>
      <c r="X21" s="10">
        <v>5</v>
      </c>
      <c r="Y21" s="11">
        <v>7</v>
      </c>
      <c r="Z21" s="16">
        <v>6.05</v>
      </c>
      <c r="AB21" s="10">
        <v>5</v>
      </c>
      <c r="AC21" s="11">
        <v>7</v>
      </c>
      <c r="AD21" s="16">
        <v>5.96</v>
      </c>
      <c r="AF21" s="10">
        <v>5</v>
      </c>
      <c r="AG21" s="11">
        <v>7</v>
      </c>
      <c r="AH21" s="16">
        <v>6.5</v>
      </c>
      <c r="AJ21" s="10">
        <v>5</v>
      </c>
      <c r="AK21" s="11">
        <v>7</v>
      </c>
      <c r="AL21" s="16">
        <v>6.5</v>
      </c>
      <c r="AN21" s="10">
        <v>5</v>
      </c>
      <c r="AO21" s="11">
        <v>7</v>
      </c>
      <c r="AP21" s="16">
        <v>6.2700000000000005</v>
      </c>
      <c r="AR21" s="10">
        <v>5</v>
      </c>
      <c r="AS21" s="11">
        <v>7</v>
      </c>
      <c r="AT21" s="16">
        <v>6.6700000000000008</v>
      </c>
      <c r="AU21" s="23"/>
      <c r="AV21" s="10">
        <v>6</v>
      </c>
      <c r="AW21" s="11">
        <v>8</v>
      </c>
      <c r="AX21" s="16">
        <v>7.4600000000000009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0</v>
      </c>
      <c r="E22" s="11">
        <v>0</v>
      </c>
      <c r="F22" s="16">
        <v>0</v>
      </c>
      <c r="H22" s="10">
        <v>0</v>
      </c>
      <c r="I22" s="11">
        <v>0</v>
      </c>
      <c r="J22" s="16">
        <v>0</v>
      </c>
      <c r="L22" s="10">
        <v>0</v>
      </c>
      <c r="M22" s="11">
        <v>0</v>
      </c>
      <c r="N22" s="16">
        <v>0</v>
      </c>
      <c r="O22" s="27"/>
      <c r="P22" s="10">
        <v>0</v>
      </c>
      <c r="Q22" s="11">
        <v>0</v>
      </c>
      <c r="R22" s="16">
        <v>0</v>
      </c>
      <c r="S22" s="27"/>
      <c r="T22" s="10">
        <v>0</v>
      </c>
      <c r="U22" s="11">
        <v>0</v>
      </c>
      <c r="V22" s="16">
        <v>0</v>
      </c>
      <c r="X22" s="10">
        <v>0</v>
      </c>
      <c r="Y22" s="11">
        <v>0</v>
      </c>
      <c r="Z22" s="16">
        <v>0</v>
      </c>
      <c r="AB22" s="10">
        <v>0</v>
      </c>
      <c r="AC22" s="11">
        <v>0</v>
      </c>
      <c r="AD22" s="16">
        <v>0</v>
      </c>
      <c r="AF22" s="10">
        <v>0</v>
      </c>
      <c r="AG22" s="11">
        <v>0</v>
      </c>
      <c r="AH22" s="16">
        <v>0</v>
      </c>
      <c r="AJ22" s="10">
        <v>0</v>
      </c>
      <c r="AK22" s="11">
        <v>0</v>
      </c>
      <c r="AL22" s="16">
        <v>0</v>
      </c>
      <c r="AN22" s="10">
        <v>0</v>
      </c>
      <c r="AO22" s="11">
        <v>0</v>
      </c>
      <c r="AP22" s="16">
        <v>0</v>
      </c>
      <c r="AR22" s="10">
        <v>0</v>
      </c>
      <c r="AS22" s="11">
        <v>0</v>
      </c>
      <c r="AT22" s="16">
        <v>0</v>
      </c>
      <c r="AU22" s="23"/>
      <c r="AV22" s="10">
        <v>0</v>
      </c>
      <c r="AW22" s="11">
        <v>0</v>
      </c>
      <c r="AX22" s="16">
        <v>0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0</v>
      </c>
      <c r="E23" s="11">
        <v>0</v>
      </c>
      <c r="F23" s="16">
        <v>0</v>
      </c>
      <c r="H23" s="10">
        <v>0</v>
      </c>
      <c r="I23" s="11">
        <v>0</v>
      </c>
      <c r="J23" s="16">
        <v>0</v>
      </c>
      <c r="L23" s="10">
        <v>0</v>
      </c>
      <c r="M23" s="11">
        <v>0</v>
      </c>
      <c r="N23" s="16">
        <v>0</v>
      </c>
      <c r="O23" s="27"/>
      <c r="P23" s="10">
        <v>0</v>
      </c>
      <c r="Q23" s="11">
        <v>0</v>
      </c>
      <c r="R23" s="16">
        <v>0</v>
      </c>
      <c r="S23" s="27"/>
      <c r="T23" s="10">
        <v>0</v>
      </c>
      <c r="U23" s="11">
        <v>0</v>
      </c>
      <c r="V23" s="16">
        <v>0</v>
      </c>
      <c r="X23" s="10">
        <v>0</v>
      </c>
      <c r="Y23" s="11">
        <v>0</v>
      </c>
      <c r="Z23" s="16">
        <v>0</v>
      </c>
      <c r="AB23" s="10">
        <v>0</v>
      </c>
      <c r="AC23" s="11">
        <v>0</v>
      </c>
      <c r="AD23" s="16">
        <v>0</v>
      </c>
      <c r="AF23" s="10">
        <v>0</v>
      </c>
      <c r="AG23" s="11">
        <v>0</v>
      </c>
      <c r="AH23" s="16">
        <v>0</v>
      </c>
      <c r="AJ23" s="10">
        <v>0</v>
      </c>
      <c r="AK23" s="11">
        <v>0</v>
      </c>
      <c r="AL23" s="16">
        <v>0</v>
      </c>
      <c r="AN23" s="10">
        <v>0</v>
      </c>
      <c r="AO23" s="11">
        <v>0</v>
      </c>
      <c r="AP23" s="16">
        <v>0</v>
      </c>
      <c r="AR23" s="10">
        <v>0</v>
      </c>
      <c r="AS23" s="11">
        <v>0</v>
      </c>
      <c r="AT23" s="16">
        <v>0</v>
      </c>
      <c r="AU23" s="23"/>
      <c r="AV23" s="10">
        <v>0</v>
      </c>
      <c r="AW23" s="11">
        <v>0</v>
      </c>
      <c r="AX23" s="16">
        <v>0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 t="s">
        <v>74</v>
      </c>
      <c r="E24" s="11" t="s">
        <v>74</v>
      </c>
      <c r="F24" s="16" t="s">
        <v>74</v>
      </c>
      <c r="H24" s="10" t="s">
        <v>74</v>
      </c>
      <c r="I24" s="11" t="s">
        <v>74</v>
      </c>
      <c r="J24" s="16" t="s">
        <v>74</v>
      </c>
      <c r="L24" s="10" t="s">
        <v>74</v>
      </c>
      <c r="M24" s="11" t="s">
        <v>74</v>
      </c>
      <c r="N24" s="16" t="s">
        <v>74</v>
      </c>
      <c r="O24" s="27"/>
      <c r="P24" s="10" t="s">
        <v>74</v>
      </c>
      <c r="Q24" s="11" t="s">
        <v>74</v>
      </c>
      <c r="R24" s="16" t="s">
        <v>74</v>
      </c>
      <c r="S24" s="27"/>
      <c r="T24" s="10">
        <v>0</v>
      </c>
      <c r="U24" s="11">
        <v>0</v>
      </c>
      <c r="V24" s="16">
        <v>0</v>
      </c>
      <c r="X24" s="10" t="s">
        <v>74</v>
      </c>
      <c r="Y24" s="11" t="s">
        <v>74</v>
      </c>
      <c r="Z24" s="16" t="s">
        <v>74</v>
      </c>
      <c r="AB24" s="10">
        <v>0</v>
      </c>
      <c r="AC24" s="11">
        <v>0</v>
      </c>
      <c r="AD24" s="16">
        <v>0</v>
      </c>
      <c r="AF24" s="10" t="s">
        <v>74</v>
      </c>
      <c r="AG24" s="11" t="s">
        <v>74</v>
      </c>
      <c r="AH24" s="16" t="s">
        <v>74</v>
      </c>
      <c r="AJ24" s="10" t="s">
        <v>74</v>
      </c>
      <c r="AK24" s="11" t="s">
        <v>74</v>
      </c>
      <c r="AL24" s="16" t="s">
        <v>74</v>
      </c>
      <c r="AN24" s="10" t="s">
        <v>74</v>
      </c>
      <c r="AO24" s="11" t="s">
        <v>74</v>
      </c>
      <c r="AP24" s="16" t="s">
        <v>74</v>
      </c>
      <c r="AR24" s="10" t="s">
        <v>74</v>
      </c>
      <c r="AS24" s="11" t="s">
        <v>74</v>
      </c>
      <c r="AT24" s="16" t="s">
        <v>74</v>
      </c>
      <c r="AU24" s="23"/>
      <c r="AV24" s="10" t="s">
        <v>74</v>
      </c>
      <c r="AW24" s="11" t="s">
        <v>74</v>
      </c>
      <c r="AX24" s="16" t="s">
        <v>74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11</v>
      </c>
      <c r="E26" s="11">
        <v>25</v>
      </c>
      <c r="F26" s="16">
        <v>21.11</v>
      </c>
      <c r="H26" s="10">
        <v>10</v>
      </c>
      <c r="I26" s="11">
        <v>25</v>
      </c>
      <c r="J26" s="16">
        <v>20.93</v>
      </c>
      <c r="L26" s="10">
        <v>10</v>
      </c>
      <c r="M26" s="11">
        <v>24</v>
      </c>
      <c r="N26" s="16">
        <v>18.66</v>
      </c>
      <c r="O26" s="27"/>
      <c r="P26" s="10">
        <v>10</v>
      </c>
      <c r="Q26" s="11">
        <v>26</v>
      </c>
      <c r="R26" s="16">
        <v>20.45</v>
      </c>
      <c r="S26" s="27"/>
      <c r="T26" s="10">
        <v>12</v>
      </c>
      <c r="U26" s="11">
        <v>28</v>
      </c>
      <c r="V26" s="16">
        <v>21.96</v>
      </c>
      <c r="X26" s="10">
        <v>13</v>
      </c>
      <c r="Y26" s="11">
        <v>31</v>
      </c>
      <c r="Z26" s="16">
        <v>24.75</v>
      </c>
      <c r="AB26" s="10">
        <v>13</v>
      </c>
      <c r="AC26" s="11">
        <v>29</v>
      </c>
      <c r="AD26" s="16">
        <v>22.02</v>
      </c>
      <c r="AF26" s="10">
        <v>13</v>
      </c>
      <c r="AG26" s="11">
        <v>26</v>
      </c>
      <c r="AH26" s="16">
        <v>22.39</v>
      </c>
      <c r="AJ26" s="10">
        <v>12</v>
      </c>
      <c r="AK26" s="11">
        <v>25</v>
      </c>
      <c r="AL26" s="16">
        <v>20.479999999999997</v>
      </c>
      <c r="AN26" s="10">
        <v>12</v>
      </c>
      <c r="AO26" s="11">
        <v>33</v>
      </c>
      <c r="AP26" s="16">
        <v>27.74</v>
      </c>
      <c r="AR26" s="10">
        <v>9</v>
      </c>
      <c r="AS26" s="11">
        <v>32</v>
      </c>
      <c r="AT26" s="16">
        <v>28.139999999999997</v>
      </c>
      <c r="AU26" s="23"/>
      <c r="AV26" s="10">
        <v>10</v>
      </c>
      <c r="AW26" s="11">
        <v>30</v>
      </c>
      <c r="AX26" s="16">
        <v>26.25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4</v>
      </c>
      <c r="E27" s="11">
        <v>24</v>
      </c>
      <c r="F27" s="16">
        <v>20.72</v>
      </c>
      <c r="H27" s="10">
        <v>4</v>
      </c>
      <c r="I27" s="11">
        <v>24</v>
      </c>
      <c r="J27" s="16">
        <v>21.34</v>
      </c>
      <c r="L27" s="10">
        <v>5</v>
      </c>
      <c r="M27" s="11">
        <v>25</v>
      </c>
      <c r="N27" s="16">
        <v>20.91</v>
      </c>
      <c r="O27" s="27"/>
      <c r="P27" s="10">
        <v>5</v>
      </c>
      <c r="Q27" s="11">
        <v>26</v>
      </c>
      <c r="R27" s="16">
        <v>20.27</v>
      </c>
      <c r="S27" s="27"/>
      <c r="T27" s="10">
        <v>4</v>
      </c>
      <c r="U27" s="11">
        <v>27</v>
      </c>
      <c r="V27" s="16">
        <v>20.65</v>
      </c>
      <c r="X27" s="10">
        <v>4</v>
      </c>
      <c r="Y27" s="11">
        <v>28</v>
      </c>
      <c r="Z27" s="16">
        <v>21.48</v>
      </c>
      <c r="AB27" s="10">
        <v>4</v>
      </c>
      <c r="AC27" s="11">
        <v>27</v>
      </c>
      <c r="AD27" s="16">
        <v>21.7</v>
      </c>
      <c r="AF27" s="10">
        <v>5</v>
      </c>
      <c r="AG27" s="11">
        <v>35</v>
      </c>
      <c r="AH27" s="16">
        <v>27.39</v>
      </c>
      <c r="AJ27" s="10">
        <v>4</v>
      </c>
      <c r="AK27" s="11">
        <v>28</v>
      </c>
      <c r="AL27" s="16">
        <v>23.51</v>
      </c>
      <c r="AN27" s="10" t="s">
        <v>74</v>
      </c>
      <c r="AO27" s="11" t="s">
        <v>74</v>
      </c>
      <c r="AP27" s="16" t="s">
        <v>74</v>
      </c>
      <c r="AR27" s="10" t="s">
        <v>74</v>
      </c>
      <c r="AS27" s="11" t="s">
        <v>74</v>
      </c>
      <c r="AT27" s="16" t="s">
        <v>74</v>
      </c>
      <c r="AU27" s="23"/>
      <c r="AV27" s="10" t="s">
        <v>74</v>
      </c>
      <c r="AW27" s="11" t="s">
        <v>74</v>
      </c>
      <c r="AX27" s="16" t="s">
        <v>74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5</v>
      </c>
      <c r="E28" s="11">
        <v>13</v>
      </c>
      <c r="F28" s="16">
        <v>11.77</v>
      </c>
      <c r="H28" s="10">
        <v>4</v>
      </c>
      <c r="I28" s="11">
        <v>12</v>
      </c>
      <c r="J28" s="16">
        <v>11.5</v>
      </c>
      <c r="L28" s="10">
        <v>5</v>
      </c>
      <c r="M28" s="11">
        <v>12</v>
      </c>
      <c r="N28" s="16">
        <v>11.5</v>
      </c>
      <c r="O28" s="27"/>
      <c r="P28" s="10">
        <v>4</v>
      </c>
      <c r="Q28" s="11">
        <v>10</v>
      </c>
      <c r="R28" s="16">
        <v>10</v>
      </c>
      <c r="S28" s="27"/>
      <c r="T28" s="10">
        <v>4</v>
      </c>
      <c r="U28" s="11">
        <v>10</v>
      </c>
      <c r="V28" s="16">
        <v>10</v>
      </c>
      <c r="X28" s="10">
        <v>4</v>
      </c>
      <c r="Y28" s="11">
        <v>10</v>
      </c>
      <c r="Z28" s="16">
        <v>10</v>
      </c>
      <c r="AB28" s="10">
        <v>5</v>
      </c>
      <c r="AC28" s="11">
        <v>11</v>
      </c>
      <c r="AD28" s="16">
        <v>10.120000000000001</v>
      </c>
      <c r="AF28" s="10">
        <v>6</v>
      </c>
      <c r="AG28" s="11">
        <v>11</v>
      </c>
      <c r="AH28" s="16">
        <v>9.42</v>
      </c>
      <c r="AJ28" s="10">
        <v>5</v>
      </c>
      <c r="AK28" s="11">
        <v>9</v>
      </c>
      <c r="AL28" s="16">
        <v>8.3000000000000007</v>
      </c>
      <c r="AN28" s="10">
        <v>5</v>
      </c>
      <c r="AO28" s="11">
        <v>9</v>
      </c>
      <c r="AP28" s="16">
        <v>8.4</v>
      </c>
      <c r="AR28" s="10">
        <v>5</v>
      </c>
      <c r="AS28" s="11">
        <v>9</v>
      </c>
      <c r="AT28" s="16">
        <v>8.3000000000000007</v>
      </c>
      <c r="AU28" s="23"/>
      <c r="AV28" s="10">
        <v>6</v>
      </c>
      <c r="AW28" s="11">
        <v>10</v>
      </c>
      <c r="AX28" s="16">
        <v>8.49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18</v>
      </c>
      <c r="E29" s="11">
        <v>209</v>
      </c>
      <c r="F29" s="16">
        <v>193.14000000000001</v>
      </c>
      <c r="H29" s="10">
        <v>18</v>
      </c>
      <c r="I29" s="11">
        <v>203</v>
      </c>
      <c r="J29" s="16">
        <v>188.58</v>
      </c>
      <c r="L29" s="10">
        <v>17</v>
      </c>
      <c r="M29" s="11">
        <v>211</v>
      </c>
      <c r="N29" s="16">
        <v>193.81999999999996</v>
      </c>
      <c r="O29" s="27"/>
      <c r="P29" s="10">
        <v>13</v>
      </c>
      <c r="Q29" s="11">
        <v>196</v>
      </c>
      <c r="R29" s="16">
        <v>182.35000000000002</v>
      </c>
      <c r="S29" s="27"/>
      <c r="T29" s="10">
        <v>14</v>
      </c>
      <c r="U29" s="11">
        <v>209</v>
      </c>
      <c r="V29" s="16">
        <v>195.32999999999998</v>
      </c>
      <c r="X29" s="10">
        <v>15</v>
      </c>
      <c r="Y29" s="11">
        <v>179</v>
      </c>
      <c r="Z29" s="16">
        <v>164.31</v>
      </c>
      <c r="AB29" s="10">
        <v>17</v>
      </c>
      <c r="AC29" s="11">
        <v>209</v>
      </c>
      <c r="AD29" s="16">
        <v>191.92999999999998</v>
      </c>
      <c r="AF29" s="10">
        <v>18</v>
      </c>
      <c r="AG29" s="11">
        <v>192</v>
      </c>
      <c r="AH29" s="16">
        <v>172.85</v>
      </c>
      <c r="AJ29" s="10">
        <v>17</v>
      </c>
      <c r="AK29" s="11">
        <v>237</v>
      </c>
      <c r="AL29" s="16">
        <v>217.96</v>
      </c>
      <c r="AN29" s="10">
        <v>18</v>
      </c>
      <c r="AO29" s="11">
        <v>237</v>
      </c>
      <c r="AP29" s="16">
        <v>217.47</v>
      </c>
      <c r="AR29" s="10">
        <v>17</v>
      </c>
      <c r="AS29" s="11">
        <v>230</v>
      </c>
      <c r="AT29" s="16">
        <v>214.2</v>
      </c>
      <c r="AU29" s="23"/>
      <c r="AV29" s="10">
        <v>18</v>
      </c>
      <c r="AW29" s="11">
        <v>213</v>
      </c>
      <c r="AX29" s="16">
        <v>198.48000000000002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70</v>
      </c>
      <c r="E30" s="17">
        <v>385</v>
      </c>
      <c r="F30" s="16">
        <v>346.94</v>
      </c>
      <c r="H30" s="10">
        <v>72</v>
      </c>
      <c r="I30" s="17">
        <v>384</v>
      </c>
      <c r="J30" s="16">
        <v>344.41999999999996</v>
      </c>
      <c r="L30" s="10">
        <v>74</v>
      </c>
      <c r="M30" s="17">
        <v>379</v>
      </c>
      <c r="N30" s="16">
        <v>344.39000000000004</v>
      </c>
      <c r="O30" s="27"/>
      <c r="P30" s="10">
        <v>73</v>
      </c>
      <c r="Q30" s="17">
        <v>398</v>
      </c>
      <c r="R30" s="16">
        <v>354.51</v>
      </c>
      <c r="S30" s="27"/>
      <c r="T30" s="10">
        <v>73</v>
      </c>
      <c r="U30" s="17">
        <v>378</v>
      </c>
      <c r="V30" s="16">
        <v>334.68</v>
      </c>
      <c r="X30" s="10">
        <v>73</v>
      </c>
      <c r="Y30" s="17">
        <v>403</v>
      </c>
      <c r="Z30" s="16">
        <v>357.03</v>
      </c>
      <c r="AB30" s="10">
        <v>72</v>
      </c>
      <c r="AC30" s="17">
        <v>394</v>
      </c>
      <c r="AD30" s="16">
        <v>349.48</v>
      </c>
      <c r="AF30" s="10">
        <v>71</v>
      </c>
      <c r="AG30" s="17">
        <v>382</v>
      </c>
      <c r="AH30" s="16">
        <v>339.85999999999996</v>
      </c>
      <c r="AJ30" s="10">
        <v>68</v>
      </c>
      <c r="AK30" s="17">
        <v>398</v>
      </c>
      <c r="AL30" s="16">
        <v>356.89999999999992</v>
      </c>
      <c r="AN30" s="10">
        <v>67</v>
      </c>
      <c r="AO30" s="17">
        <v>409</v>
      </c>
      <c r="AP30" s="16">
        <v>363.09</v>
      </c>
      <c r="AR30" s="10">
        <v>70</v>
      </c>
      <c r="AS30" s="17">
        <v>433</v>
      </c>
      <c r="AT30" s="16">
        <v>387.48</v>
      </c>
      <c r="AU30" s="23"/>
      <c r="AV30" s="10">
        <v>74</v>
      </c>
      <c r="AW30" s="17">
        <v>422</v>
      </c>
      <c r="AX30" s="16">
        <v>375.21999999999991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159</v>
      </c>
      <c r="E31" s="18">
        <v>930</v>
      </c>
      <c r="F31" s="15">
        <v>830.75</v>
      </c>
      <c r="H31" s="14">
        <v>159</v>
      </c>
      <c r="I31" s="18">
        <v>923</v>
      </c>
      <c r="J31" s="15">
        <v>821.14</v>
      </c>
      <c r="L31" s="14">
        <v>161</v>
      </c>
      <c r="M31" s="18">
        <v>924</v>
      </c>
      <c r="N31" s="15">
        <v>823.96</v>
      </c>
      <c r="O31" s="27"/>
      <c r="P31" s="14">
        <v>156</v>
      </c>
      <c r="Q31" s="18">
        <v>926</v>
      </c>
      <c r="R31" s="15">
        <v>816.05</v>
      </c>
      <c r="S31" s="27"/>
      <c r="T31" s="14">
        <v>157</v>
      </c>
      <c r="U31" s="18">
        <v>917</v>
      </c>
      <c r="V31" s="15">
        <v>806.6099999999999</v>
      </c>
      <c r="X31" s="14">
        <v>161</v>
      </c>
      <c r="Y31" s="18">
        <v>924</v>
      </c>
      <c r="Z31" s="15">
        <v>806.46</v>
      </c>
      <c r="AB31" s="14">
        <v>160</v>
      </c>
      <c r="AC31" s="18">
        <v>930</v>
      </c>
      <c r="AD31" s="15">
        <v>809.80000000000007</v>
      </c>
      <c r="AF31" s="14">
        <v>167</v>
      </c>
      <c r="AG31" s="18">
        <v>928</v>
      </c>
      <c r="AH31" s="15">
        <v>810.33999999999992</v>
      </c>
      <c r="AJ31" s="14">
        <v>159</v>
      </c>
      <c r="AK31" s="18">
        <v>987</v>
      </c>
      <c r="AL31" s="15">
        <v>874.74</v>
      </c>
      <c r="AN31" s="14">
        <v>161</v>
      </c>
      <c r="AO31" s="18">
        <v>1002</v>
      </c>
      <c r="AP31" s="15">
        <v>883.08999999999992</v>
      </c>
      <c r="AR31" s="14">
        <v>155</v>
      </c>
      <c r="AS31" s="18">
        <v>1025</v>
      </c>
      <c r="AT31" s="15">
        <v>911.88</v>
      </c>
      <c r="AU31" s="23"/>
      <c r="AV31" s="14">
        <v>164</v>
      </c>
      <c r="AW31" s="18">
        <v>1008</v>
      </c>
      <c r="AX31" s="15">
        <v>892.86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16</v>
      </c>
      <c r="E32" s="17">
        <v>62</v>
      </c>
      <c r="F32" s="16">
        <v>53.199999999999996</v>
      </c>
      <c r="H32" s="10">
        <v>17</v>
      </c>
      <c r="I32" s="17">
        <v>58</v>
      </c>
      <c r="J32" s="16">
        <v>48.669999999999995</v>
      </c>
      <c r="L32" s="10">
        <v>17</v>
      </c>
      <c r="M32" s="17">
        <v>76</v>
      </c>
      <c r="N32" s="16">
        <v>64.23</v>
      </c>
      <c r="O32" s="27"/>
      <c r="P32" s="10">
        <v>18</v>
      </c>
      <c r="Q32" s="17">
        <v>79</v>
      </c>
      <c r="R32" s="16">
        <v>67.849999999999994</v>
      </c>
      <c r="S32" s="27"/>
      <c r="T32" s="10">
        <v>18</v>
      </c>
      <c r="U32" s="17">
        <v>75</v>
      </c>
      <c r="V32" s="16">
        <v>66.559999999999988</v>
      </c>
      <c r="X32" s="10">
        <v>18</v>
      </c>
      <c r="Y32" s="17">
        <v>71</v>
      </c>
      <c r="Z32" s="16">
        <v>61.57</v>
      </c>
      <c r="AB32" s="10">
        <v>20</v>
      </c>
      <c r="AC32" s="17">
        <v>75</v>
      </c>
      <c r="AD32" s="16">
        <v>64.320000000000007</v>
      </c>
      <c r="AF32" s="10">
        <v>20</v>
      </c>
      <c r="AG32" s="17">
        <v>80</v>
      </c>
      <c r="AH32" s="16">
        <v>67.7</v>
      </c>
      <c r="AJ32" s="10">
        <v>20</v>
      </c>
      <c r="AK32" s="17">
        <v>79</v>
      </c>
      <c r="AL32" s="16">
        <v>68.810000000000016</v>
      </c>
      <c r="AN32" s="10">
        <v>19</v>
      </c>
      <c r="AO32" s="17">
        <v>80</v>
      </c>
      <c r="AP32" s="16">
        <v>67.89</v>
      </c>
      <c r="AR32" s="10">
        <v>20</v>
      </c>
      <c r="AS32" s="17">
        <v>80</v>
      </c>
      <c r="AT32" s="16">
        <v>69.52000000000001</v>
      </c>
      <c r="AU32" s="23"/>
      <c r="AV32" s="10">
        <v>21</v>
      </c>
      <c r="AW32" s="17">
        <v>75</v>
      </c>
      <c r="AX32" s="16">
        <v>64.160000000000011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11</v>
      </c>
      <c r="E33" s="11">
        <v>29</v>
      </c>
      <c r="F33" s="16">
        <v>20.62</v>
      </c>
      <c r="H33" s="10">
        <v>11</v>
      </c>
      <c r="I33" s="11">
        <v>30</v>
      </c>
      <c r="J33" s="16">
        <v>21.900000000000002</v>
      </c>
      <c r="L33" s="10">
        <v>12</v>
      </c>
      <c r="M33" s="11">
        <v>32</v>
      </c>
      <c r="N33" s="16">
        <v>23.240000000000002</v>
      </c>
      <c r="O33" s="27"/>
      <c r="P33" s="10">
        <v>15</v>
      </c>
      <c r="Q33" s="11">
        <v>38</v>
      </c>
      <c r="R33" s="16">
        <v>29.66</v>
      </c>
      <c r="S33" s="27"/>
      <c r="T33" s="10">
        <v>18</v>
      </c>
      <c r="U33" s="11">
        <v>40</v>
      </c>
      <c r="V33" s="16">
        <v>32.1</v>
      </c>
      <c r="X33" s="10">
        <v>19</v>
      </c>
      <c r="Y33" s="11">
        <v>38</v>
      </c>
      <c r="Z33" s="16">
        <v>30.62</v>
      </c>
      <c r="AB33" s="10">
        <v>19</v>
      </c>
      <c r="AC33" s="11">
        <v>37</v>
      </c>
      <c r="AD33" s="16">
        <v>28.92</v>
      </c>
      <c r="AF33" s="10">
        <v>18</v>
      </c>
      <c r="AG33" s="11">
        <v>34</v>
      </c>
      <c r="AH33" s="16">
        <v>25.59</v>
      </c>
      <c r="AJ33" s="10">
        <v>17</v>
      </c>
      <c r="AK33" s="11">
        <v>33</v>
      </c>
      <c r="AL33" s="16">
        <v>24.86</v>
      </c>
      <c r="AN33" s="10">
        <v>16</v>
      </c>
      <c r="AO33" s="11">
        <v>30</v>
      </c>
      <c r="AP33" s="16">
        <v>20.68</v>
      </c>
      <c r="AR33" s="10">
        <v>16</v>
      </c>
      <c r="AS33" s="11">
        <v>32</v>
      </c>
      <c r="AT33" s="16">
        <v>22.84</v>
      </c>
      <c r="AU33" s="23"/>
      <c r="AV33" s="10">
        <v>16</v>
      </c>
      <c r="AW33" s="11">
        <v>33</v>
      </c>
      <c r="AX33" s="16">
        <v>23.64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62</v>
      </c>
      <c r="E34" s="11">
        <v>384</v>
      </c>
      <c r="F34" s="16">
        <v>271.7</v>
      </c>
      <c r="H34" s="10">
        <v>64</v>
      </c>
      <c r="I34" s="11">
        <v>393</v>
      </c>
      <c r="J34" s="16">
        <v>275.23999999999995</v>
      </c>
      <c r="L34" s="10">
        <v>65</v>
      </c>
      <c r="M34" s="11">
        <v>389</v>
      </c>
      <c r="N34" s="16">
        <v>276.60000000000002</v>
      </c>
      <c r="O34" s="27"/>
      <c r="P34" s="10">
        <v>69</v>
      </c>
      <c r="Q34" s="11">
        <v>383</v>
      </c>
      <c r="R34" s="16">
        <v>278.51</v>
      </c>
      <c r="S34" s="27"/>
      <c r="T34" s="10">
        <v>71</v>
      </c>
      <c r="U34" s="11">
        <v>380</v>
      </c>
      <c r="V34" s="16">
        <v>277.63</v>
      </c>
      <c r="X34" s="10">
        <v>71</v>
      </c>
      <c r="Y34" s="11">
        <v>382</v>
      </c>
      <c r="Z34" s="16">
        <v>273.64</v>
      </c>
      <c r="AB34" s="10">
        <v>75</v>
      </c>
      <c r="AC34" s="11">
        <v>381</v>
      </c>
      <c r="AD34" s="16">
        <v>277.11</v>
      </c>
      <c r="AF34" s="10">
        <v>78</v>
      </c>
      <c r="AG34" s="11">
        <v>395</v>
      </c>
      <c r="AH34" s="16">
        <v>287.62</v>
      </c>
      <c r="AJ34" s="10">
        <v>83</v>
      </c>
      <c r="AK34" s="11">
        <v>410</v>
      </c>
      <c r="AL34" s="16">
        <v>291.43999999999994</v>
      </c>
      <c r="AN34" s="10">
        <v>82</v>
      </c>
      <c r="AO34" s="11">
        <v>427</v>
      </c>
      <c r="AP34" s="16">
        <v>315.54000000000002</v>
      </c>
      <c r="AR34" s="10">
        <v>83</v>
      </c>
      <c r="AS34" s="11">
        <v>416</v>
      </c>
      <c r="AT34" s="16">
        <v>313.68999999999994</v>
      </c>
      <c r="AU34" s="23"/>
      <c r="AV34" s="10">
        <v>88</v>
      </c>
      <c r="AW34" s="11">
        <v>431</v>
      </c>
      <c r="AX34" s="16">
        <v>319.01000000000005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27</v>
      </c>
      <c r="E35" s="11">
        <v>527</v>
      </c>
      <c r="F35" s="16">
        <v>416.96999999999997</v>
      </c>
      <c r="H35" s="10">
        <v>24</v>
      </c>
      <c r="I35" s="11">
        <v>469</v>
      </c>
      <c r="J35" s="16">
        <v>410.84</v>
      </c>
      <c r="L35" s="10">
        <v>24</v>
      </c>
      <c r="M35" s="11">
        <v>484</v>
      </c>
      <c r="N35" s="16">
        <v>415.96000000000004</v>
      </c>
      <c r="O35" s="27"/>
      <c r="P35" s="10">
        <v>24</v>
      </c>
      <c r="Q35" s="11">
        <v>454</v>
      </c>
      <c r="R35" s="16">
        <v>376.67</v>
      </c>
      <c r="S35" s="27"/>
      <c r="T35" s="10">
        <v>24</v>
      </c>
      <c r="U35" s="11">
        <v>476</v>
      </c>
      <c r="V35" s="16">
        <v>390.26</v>
      </c>
      <c r="X35" s="10">
        <v>24</v>
      </c>
      <c r="Y35" s="11">
        <v>400</v>
      </c>
      <c r="Z35" s="16">
        <v>339.50000000000006</v>
      </c>
      <c r="AB35" s="10">
        <v>26</v>
      </c>
      <c r="AC35" s="11">
        <v>394</v>
      </c>
      <c r="AD35" s="16">
        <v>331.67</v>
      </c>
      <c r="AF35" s="10">
        <v>24</v>
      </c>
      <c r="AG35" s="11">
        <v>406</v>
      </c>
      <c r="AH35" s="16">
        <v>319.28000000000003</v>
      </c>
      <c r="AJ35" s="10">
        <v>24</v>
      </c>
      <c r="AK35" s="11">
        <v>388</v>
      </c>
      <c r="AL35" s="16">
        <v>311.49</v>
      </c>
      <c r="AN35" s="10">
        <v>23</v>
      </c>
      <c r="AO35" s="11">
        <v>419</v>
      </c>
      <c r="AP35" s="16">
        <v>326.55</v>
      </c>
      <c r="AR35" s="10">
        <v>24</v>
      </c>
      <c r="AS35" s="11">
        <v>398</v>
      </c>
      <c r="AT35" s="16">
        <v>322.71000000000004</v>
      </c>
      <c r="AU35" s="23"/>
      <c r="AV35" s="10">
        <v>24</v>
      </c>
      <c r="AW35" s="11">
        <v>365</v>
      </c>
      <c r="AX35" s="16">
        <v>286.55999999999995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 t="s">
        <v>74</v>
      </c>
      <c r="E37" s="11" t="s">
        <v>74</v>
      </c>
      <c r="F37" s="16" t="s">
        <v>74</v>
      </c>
      <c r="H37" s="10" t="s">
        <v>74</v>
      </c>
      <c r="I37" s="11" t="s">
        <v>74</v>
      </c>
      <c r="J37" s="16" t="s">
        <v>74</v>
      </c>
      <c r="L37" s="10" t="s">
        <v>74</v>
      </c>
      <c r="M37" s="11" t="s">
        <v>74</v>
      </c>
      <c r="N37" s="16" t="s">
        <v>74</v>
      </c>
      <c r="O37" s="27"/>
      <c r="P37" s="10" t="s">
        <v>74</v>
      </c>
      <c r="Q37" s="11" t="s">
        <v>74</v>
      </c>
      <c r="R37" s="16" t="s">
        <v>74</v>
      </c>
      <c r="S37" s="27"/>
      <c r="T37" s="10" t="s">
        <v>74</v>
      </c>
      <c r="U37" s="11" t="s">
        <v>74</v>
      </c>
      <c r="V37" s="16" t="s">
        <v>74</v>
      </c>
      <c r="X37" s="10">
        <v>4</v>
      </c>
      <c r="Y37" s="11">
        <v>19</v>
      </c>
      <c r="Z37" s="16">
        <v>16.98</v>
      </c>
      <c r="AB37" s="10">
        <v>4</v>
      </c>
      <c r="AC37" s="11">
        <v>20</v>
      </c>
      <c r="AD37" s="16">
        <v>18.170000000000002</v>
      </c>
      <c r="AF37" s="10" t="s">
        <v>74</v>
      </c>
      <c r="AG37" s="11" t="s">
        <v>74</v>
      </c>
      <c r="AH37" s="16" t="s">
        <v>74</v>
      </c>
      <c r="AJ37" s="10" t="s">
        <v>74</v>
      </c>
      <c r="AK37" s="11" t="s">
        <v>74</v>
      </c>
      <c r="AL37" s="16" t="s">
        <v>74</v>
      </c>
      <c r="AN37" s="10" t="s">
        <v>74</v>
      </c>
      <c r="AO37" s="11" t="s">
        <v>74</v>
      </c>
      <c r="AP37" s="16" t="s">
        <v>74</v>
      </c>
      <c r="AR37" s="10">
        <v>4</v>
      </c>
      <c r="AS37" s="11">
        <v>18</v>
      </c>
      <c r="AT37" s="16">
        <v>16.55</v>
      </c>
      <c r="AU37" s="23"/>
      <c r="AV37" s="10">
        <v>4</v>
      </c>
      <c r="AW37" s="11">
        <v>18</v>
      </c>
      <c r="AX37" s="16">
        <v>16.759999999999998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5</v>
      </c>
      <c r="E38" s="11">
        <v>29</v>
      </c>
      <c r="F38" s="16">
        <v>25.12</v>
      </c>
      <c r="H38" s="10">
        <v>5</v>
      </c>
      <c r="I38" s="11">
        <v>30</v>
      </c>
      <c r="J38" s="16">
        <v>25.99</v>
      </c>
      <c r="L38" s="10">
        <v>5</v>
      </c>
      <c r="M38" s="11">
        <v>33</v>
      </c>
      <c r="N38" s="16">
        <v>28.71</v>
      </c>
      <c r="O38" s="27"/>
      <c r="P38" s="10">
        <v>5</v>
      </c>
      <c r="Q38" s="11">
        <v>29</v>
      </c>
      <c r="R38" s="16">
        <v>24.76</v>
      </c>
      <c r="S38" s="27"/>
      <c r="T38" s="10">
        <v>6</v>
      </c>
      <c r="U38" s="11">
        <v>30</v>
      </c>
      <c r="V38" s="16">
        <v>26.869999999999997</v>
      </c>
      <c r="X38" s="10">
        <v>7</v>
      </c>
      <c r="Y38" s="11">
        <v>28</v>
      </c>
      <c r="Z38" s="16">
        <v>25.599999999999998</v>
      </c>
      <c r="AB38" s="10">
        <v>8</v>
      </c>
      <c r="AC38" s="11">
        <v>36</v>
      </c>
      <c r="AD38" s="16">
        <v>29.09</v>
      </c>
      <c r="AF38" s="10">
        <v>9</v>
      </c>
      <c r="AG38" s="11">
        <v>39</v>
      </c>
      <c r="AH38" s="16">
        <v>31.840000000000003</v>
      </c>
      <c r="AJ38" s="10">
        <v>9</v>
      </c>
      <c r="AK38" s="11">
        <v>43</v>
      </c>
      <c r="AL38" s="16">
        <v>35.85</v>
      </c>
      <c r="AN38" s="10">
        <v>12</v>
      </c>
      <c r="AO38" s="11">
        <v>41</v>
      </c>
      <c r="AP38" s="16">
        <v>33.26</v>
      </c>
      <c r="AR38" s="10">
        <v>12</v>
      </c>
      <c r="AS38" s="11">
        <v>44</v>
      </c>
      <c r="AT38" s="16">
        <v>33.910000000000004</v>
      </c>
      <c r="AU38" s="23"/>
      <c r="AV38" s="10">
        <v>12</v>
      </c>
      <c r="AW38" s="11">
        <v>44</v>
      </c>
      <c r="AX38" s="16">
        <v>33.92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79</v>
      </c>
      <c r="E39" s="11">
        <v>1108</v>
      </c>
      <c r="F39" s="16">
        <v>949.58</v>
      </c>
      <c r="H39" s="10">
        <v>79</v>
      </c>
      <c r="I39" s="11">
        <v>1129</v>
      </c>
      <c r="J39" s="16">
        <v>953.7</v>
      </c>
      <c r="L39" s="10">
        <v>81</v>
      </c>
      <c r="M39" s="11">
        <v>1071</v>
      </c>
      <c r="N39" s="16">
        <v>914.44</v>
      </c>
      <c r="O39" s="27"/>
      <c r="P39" s="10">
        <v>80</v>
      </c>
      <c r="Q39" s="11">
        <v>1071</v>
      </c>
      <c r="R39" s="16">
        <v>880.39</v>
      </c>
      <c r="S39" s="27"/>
      <c r="T39" s="10">
        <v>79</v>
      </c>
      <c r="U39" s="11">
        <v>1027</v>
      </c>
      <c r="V39" s="16">
        <v>861.38999999999987</v>
      </c>
      <c r="X39" s="10">
        <v>82</v>
      </c>
      <c r="Y39" s="11">
        <v>1063</v>
      </c>
      <c r="Z39" s="16">
        <v>872.29000000000019</v>
      </c>
      <c r="AB39" s="10">
        <v>78</v>
      </c>
      <c r="AC39" s="11">
        <v>1020</v>
      </c>
      <c r="AD39" s="16">
        <v>840.91000000000008</v>
      </c>
      <c r="AF39" s="10">
        <v>79</v>
      </c>
      <c r="AG39" s="11">
        <v>1050</v>
      </c>
      <c r="AH39" s="16">
        <v>870.78000000000009</v>
      </c>
      <c r="AJ39" s="10">
        <v>78</v>
      </c>
      <c r="AK39" s="11">
        <v>1007</v>
      </c>
      <c r="AL39" s="16">
        <v>827.81000000000017</v>
      </c>
      <c r="AN39" s="10">
        <v>81</v>
      </c>
      <c r="AO39" s="11">
        <v>1020</v>
      </c>
      <c r="AP39" s="16">
        <v>840.74999999999989</v>
      </c>
      <c r="AR39" s="10">
        <v>80</v>
      </c>
      <c r="AS39" s="11">
        <v>948</v>
      </c>
      <c r="AT39" s="16">
        <v>774.7600000000001</v>
      </c>
      <c r="AU39" s="23"/>
      <c r="AV39" s="10">
        <v>78</v>
      </c>
      <c r="AW39" s="11">
        <v>858</v>
      </c>
      <c r="AX39" s="16">
        <v>698.2399999999999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69</v>
      </c>
      <c r="E40" s="11">
        <v>431</v>
      </c>
      <c r="F40" s="16">
        <v>349.61999999999995</v>
      </c>
      <c r="H40" s="10">
        <v>67</v>
      </c>
      <c r="I40" s="11">
        <v>462</v>
      </c>
      <c r="J40" s="16">
        <v>363.38</v>
      </c>
      <c r="L40" s="10">
        <v>66</v>
      </c>
      <c r="M40" s="11">
        <v>423</v>
      </c>
      <c r="N40" s="16">
        <v>345.32</v>
      </c>
      <c r="O40" s="27"/>
      <c r="P40" s="10">
        <v>69</v>
      </c>
      <c r="Q40" s="11">
        <v>466</v>
      </c>
      <c r="R40" s="16">
        <v>377.62</v>
      </c>
      <c r="S40" s="27"/>
      <c r="T40" s="10">
        <v>64</v>
      </c>
      <c r="U40" s="11">
        <v>417</v>
      </c>
      <c r="V40" s="16">
        <v>358.78000000000003</v>
      </c>
      <c r="X40" s="10">
        <v>67</v>
      </c>
      <c r="Y40" s="11">
        <v>451</v>
      </c>
      <c r="Z40" s="16">
        <v>393.30999999999995</v>
      </c>
      <c r="AB40" s="10">
        <v>66</v>
      </c>
      <c r="AC40" s="11">
        <v>438</v>
      </c>
      <c r="AD40" s="16">
        <v>378.35</v>
      </c>
      <c r="AF40" s="10">
        <v>61</v>
      </c>
      <c r="AG40" s="11">
        <v>361</v>
      </c>
      <c r="AH40" s="16">
        <v>308.36999999999995</v>
      </c>
      <c r="AJ40" s="10">
        <v>68</v>
      </c>
      <c r="AK40" s="11">
        <v>361</v>
      </c>
      <c r="AL40" s="16">
        <v>298.46999999999997</v>
      </c>
      <c r="AN40" s="10">
        <v>69</v>
      </c>
      <c r="AO40" s="11">
        <v>412</v>
      </c>
      <c r="AP40" s="16">
        <v>342.31</v>
      </c>
      <c r="AR40" s="10">
        <v>68</v>
      </c>
      <c r="AS40" s="11">
        <v>333</v>
      </c>
      <c r="AT40" s="16">
        <v>277.62</v>
      </c>
      <c r="AU40" s="23"/>
      <c r="AV40" s="10">
        <v>74</v>
      </c>
      <c r="AW40" s="11">
        <v>443</v>
      </c>
      <c r="AX40" s="16">
        <v>350.06999999999994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4</v>
      </c>
      <c r="E41" s="11">
        <v>6</v>
      </c>
      <c r="F41" s="16">
        <v>2.54</v>
      </c>
      <c r="H41" s="10" t="s">
        <v>74</v>
      </c>
      <c r="I41" s="11" t="s">
        <v>74</v>
      </c>
      <c r="J41" s="16" t="s">
        <v>74</v>
      </c>
      <c r="L41" s="10">
        <v>5</v>
      </c>
      <c r="M41" s="11">
        <v>10</v>
      </c>
      <c r="N41" s="16">
        <v>4.7799999999999994</v>
      </c>
      <c r="O41" s="27"/>
      <c r="P41" s="10">
        <v>4</v>
      </c>
      <c r="Q41" s="11">
        <v>9</v>
      </c>
      <c r="R41" s="16">
        <v>4.41</v>
      </c>
      <c r="S41" s="27"/>
      <c r="T41" s="10">
        <v>5</v>
      </c>
      <c r="U41" s="11">
        <v>13</v>
      </c>
      <c r="V41" s="16">
        <v>6.2799999999999994</v>
      </c>
      <c r="X41" s="10">
        <v>5</v>
      </c>
      <c r="Y41" s="11">
        <v>11</v>
      </c>
      <c r="Z41" s="16">
        <v>5.5</v>
      </c>
      <c r="AB41" s="10">
        <v>5</v>
      </c>
      <c r="AC41" s="11">
        <v>11</v>
      </c>
      <c r="AD41" s="16">
        <v>6.9399999999999995</v>
      </c>
      <c r="AF41" s="10" t="s">
        <v>74</v>
      </c>
      <c r="AG41" s="11" t="s">
        <v>74</v>
      </c>
      <c r="AH41" s="16" t="s">
        <v>74</v>
      </c>
      <c r="AJ41" s="10" t="s">
        <v>74</v>
      </c>
      <c r="AK41" s="11" t="s">
        <v>74</v>
      </c>
      <c r="AL41" s="16" t="s">
        <v>74</v>
      </c>
      <c r="AN41" s="10" t="s">
        <v>74</v>
      </c>
      <c r="AO41" s="11" t="s">
        <v>74</v>
      </c>
      <c r="AP41" s="16" t="s">
        <v>74</v>
      </c>
      <c r="AR41" s="10" t="s">
        <v>74</v>
      </c>
      <c r="AS41" s="11" t="s">
        <v>74</v>
      </c>
      <c r="AT41" s="16" t="s">
        <v>74</v>
      </c>
      <c r="AU41" s="23"/>
      <c r="AV41" s="10" t="s">
        <v>74</v>
      </c>
      <c r="AW41" s="11" t="s">
        <v>74</v>
      </c>
      <c r="AX41" s="16" t="s">
        <v>74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>
        <v>0</v>
      </c>
      <c r="M42" s="11">
        <v>0</v>
      </c>
      <c r="N42" s="16">
        <v>0</v>
      </c>
      <c r="O42" s="27"/>
      <c r="P42" s="10">
        <v>0</v>
      </c>
      <c r="Q42" s="11">
        <v>0</v>
      </c>
      <c r="R42" s="16">
        <v>0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13</v>
      </c>
      <c r="E43" s="11">
        <v>18</v>
      </c>
      <c r="F43" s="16">
        <v>11.660000000000002</v>
      </c>
      <c r="H43" s="10">
        <v>13</v>
      </c>
      <c r="I43" s="11">
        <v>15</v>
      </c>
      <c r="J43" s="16">
        <v>9.5399999999999991</v>
      </c>
      <c r="L43" s="10">
        <v>11</v>
      </c>
      <c r="M43" s="11">
        <v>13</v>
      </c>
      <c r="N43" s="16">
        <v>7.91</v>
      </c>
      <c r="O43" s="27"/>
      <c r="P43" s="10">
        <v>8</v>
      </c>
      <c r="Q43" s="11">
        <v>8</v>
      </c>
      <c r="R43" s="16">
        <v>5.85</v>
      </c>
      <c r="S43" s="27"/>
      <c r="T43" s="10">
        <v>9</v>
      </c>
      <c r="U43" s="11">
        <v>9</v>
      </c>
      <c r="V43" s="16">
        <v>6.6099999999999994</v>
      </c>
      <c r="X43" s="10">
        <v>6</v>
      </c>
      <c r="Y43" s="11">
        <v>7</v>
      </c>
      <c r="Z43" s="16">
        <v>5.74</v>
      </c>
      <c r="AB43" s="10">
        <v>6</v>
      </c>
      <c r="AC43" s="11">
        <v>7</v>
      </c>
      <c r="AD43" s="16">
        <v>5.76</v>
      </c>
      <c r="AF43" s="10">
        <v>6</v>
      </c>
      <c r="AG43" s="11">
        <v>7</v>
      </c>
      <c r="AH43" s="16">
        <v>6.24</v>
      </c>
      <c r="AJ43" s="10">
        <v>7</v>
      </c>
      <c r="AK43" s="11">
        <v>11</v>
      </c>
      <c r="AL43" s="16">
        <v>6.7400000000000011</v>
      </c>
      <c r="AN43" s="10">
        <v>8</v>
      </c>
      <c r="AO43" s="11">
        <v>14</v>
      </c>
      <c r="AP43" s="16">
        <v>8.86</v>
      </c>
      <c r="AR43" s="10">
        <v>8</v>
      </c>
      <c r="AS43" s="11">
        <v>10</v>
      </c>
      <c r="AT43" s="16">
        <v>7.04</v>
      </c>
      <c r="AU43" s="23"/>
      <c r="AV43" s="10">
        <v>6</v>
      </c>
      <c r="AW43" s="11">
        <v>7</v>
      </c>
      <c r="AX43" s="16">
        <v>4.6900000000000004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9</v>
      </c>
      <c r="E44" s="11">
        <v>41</v>
      </c>
      <c r="F44" s="16">
        <v>30.5</v>
      </c>
      <c r="H44" s="10">
        <v>10</v>
      </c>
      <c r="I44" s="11">
        <v>42</v>
      </c>
      <c r="J44" s="16">
        <v>30.89</v>
      </c>
      <c r="L44" s="10">
        <v>9</v>
      </c>
      <c r="M44" s="11">
        <v>27</v>
      </c>
      <c r="N44" s="16">
        <v>16.57</v>
      </c>
      <c r="O44" s="27"/>
      <c r="P44" s="10">
        <v>8</v>
      </c>
      <c r="Q44" s="11">
        <v>25</v>
      </c>
      <c r="R44" s="16">
        <v>16.920000000000002</v>
      </c>
      <c r="S44" s="27"/>
      <c r="T44" s="10">
        <v>8</v>
      </c>
      <c r="U44" s="11">
        <v>31</v>
      </c>
      <c r="V44" s="16">
        <v>19.46</v>
      </c>
      <c r="X44" s="10">
        <v>8</v>
      </c>
      <c r="Y44" s="11">
        <v>33</v>
      </c>
      <c r="Z44" s="16">
        <v>20.9</v>
      </c>
      <c r="AB44" s="10">
        <v>9</v>
      </c>
      <c r="AC44" s="11">
        <v>25</v>
      </c>
      <c r="AD44" s="16">
        <v>18.600000000000001</v>
      </c>
      <c r="AF44" s="10">
        <v>8</v>
      </c>
      <c r="AG44" s="11">
        <v>27</v>
      </c>
      <c r="AH44" s="16">
        <v>19.920000000000002</v>
      </c>
      <c r="AJ44" s="10">
        <v>7</v>
      </c>
      <c r="AK44" s="11">
        <v>27</v>
      </c>
      <c r="AL44" s="16">
        <v>19.060000000000002</v>
      </c>
      <c r="AN44" s="10">
        <v>8</v>
      </c>
      <c r="AO44" s="11">
        <v>28</v>
      </c>
      <c r="AP44" s="16">
        <v>19.84</v>
      </c>
      <c r="AR44" s="10">
        <v>10</v>
      </c>
      <c r="AS44" s="11">
        <v>34</v>
      </c>
      <c r="AT44" s="16">
        <v>23.869999999999997</v>
      </c>
      <c r="AU44" s="23"/>
      <c r="AV44" s="10">
        <v>10</v>
      </c>
      <c r="AW44" s="11">
        <v>34</v>
      </c>
      <c r="AX44" s="16">
        <v>24.92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4</v>
      </c>
      <c r="E45" s="11">
        <v>9</v>
      </c>
      <c r="F45" s="16">
        <v>6.12</v>
      </c>
      <c r="H45" s="10">
        <v>4</v>
      </c>
      <c r="I45" s="11">
        <v>7</v>
      </c>
      <c r="J45" s="16">
        <v>5.16</v>
      </c>
      <c r="L45" s="10">
        <v>4</v>
      </c>
      <c r="M45" s="11">
        <v>7</v>
      </c>
      <c r="N45" s="16">
        <v>5.04</v>
      </c>
      <c r="O45" s="27"/>
      <c r="P45" s="10">
        <v>4</v>
      </c>
      <c r="Q45" s="11">
        <v>7</v>
      </c>
      <c r="R45" s="16">
        <v>5.49</v>
      </c>
      <c r="S45" s="27"/>
      <c r="T45" s="10">
        <v>5</v>
      </c>
      <c r="U45" s="11">
        <v>8</v>
      </c>
      <c r="V45" s="16">
        <v>6.01</v>
      </c>
      <c r="X45" s="10">
        <v>5</v>
      </c>
      <c r="Y45" s="11">
        <v>8</v>
      </c>
      <c r="Z45" s="16">
        <v>5.86</v>
      </c>
      <c r="AB45" s="10">
        <v>4</v>
      </c>
      <c r="AC45" s="11">
        <v>6</v>
      </c>
      <c r="AD45" s="16">
        <v>4.74</v>
      </c>
      <c r="AF45" s="10">
        <v>4</v>
      </c>
      <c r="AG45" s="11">
        <v>8</v>
      </c>
      <c r="AH45" s="16">
        <v>6.08</v>
      </c>
      <c r="AJ45" s="10">
        <v>5</v>
      </c>
      <c r="AK45" s="11">
        <v>9</v>
      </c>
      <c r="AL45" s="16">
        <v>6.86</v>
      </c>
      <c r="AN45" s="10">
        <v>5</v>
      </c>
      <c r="AO45" s="11">
        <v>10</v>
      </c>
      <c r="AP45" s="16">
        <v>7.8800000000000008</v>
      </c>
      <c r="AR45" s="10">
        <v>5</v>
      </c>
      <c r="AS45" s="11">
        <v>11</v>
      </c>
      <c r="AT45" s="16">
        <v>8.5399999999999991</v>
      </c>
      <c r="AU45" s="23"/>
      <c r="AV45" s="10">
        <v>5</v>
      </c>
      <c r="AW45" s="11">
        <v>10</v>
      </c>
      <c r="AX45" s="16">
        <v>7.98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 t="s">
        <v>74</v>
      </c>
      <c r="E46" s="11" t="s">
        <v>74</v>
      </c>
      <c r="F46" s="16" t="s">
        <v>74</v>
      </c>
      <c r="H46" s="10">
        <v>4</v>
      </c>
      <c r="I46" s="11">
        <v>4</v>
      </c>
      <c r="J46" s="16">
        <v>2.52</v>
      </c>
      <c r="L46" s="10">
        <v>5</v>
      </c>
      <c r="M46" s="11">
        <v>5</v>
      </c>
      <c r="N46" s="16">
        <v>3.1</v>
      </c>
      <c r="O46" s="27"/>
      <c r="P46" s="10">
        <v>5</v>
      </c>
      <c r="Q46" s="11">
        <v>5</v>
      </c>
      <c r="R46" s="16">
        <v>2.74</v>
      </c>
      <c r="S46" s="27"/>
      <c r="T46" s="10">
        <v>4</v>
      </c>
      <c r="U46" s="11">
        <v>5</v>
      </c>
      <c r="V46" s="16">
        <v>3.1399999999999997</v>
      </c>
      <c r="X46" s="10" t="s">
        <v>74</v>
      </c>
      <c r="Y46" s="11" t="s">
        <v>74</v>
      </c>
      <c r="Z46" s="16" t="s">
        <v>74</v>
      </c>
      <c r="AB46" s="10">
        <v>5</v>
      </c>
      <c r="AC46" s="11">
        <v>5</v>
      </c>
      <c r="AD46" s="16">
        <v>2.5499999999999998</v>
      </c>
      <c r="AF46" s="10" t="s">
        <v>74</v>
      </c>
      <c r="AG46" s="11" t="s">
        <v>74</v>
      </c>
      <c r="AH46" s="16" t="s">
        <v>74</v>
      </c>
      <c r="AJ46" s="10" t="s">
        <v>74</v>
      </c>
      <c r="AK46" s="11" t="s">
        <v>74</v>
      </c>
      <c r="AL46" s="16" t="s">
        <v>74</v>
      </c>
      <c r="AN46" s="10" t="s">
        <v>74</v>
      </c>
      <c r="AO46" s="11" t="s">
        <v>74</v>
      </c>
      <c r="AP46" s="16" t="s">
        <v>74</v>
      </c>
      <c r="AR46" s="10">
        <v>4</v>
      </c>
      <c r="AS46" s="11">
        <v>4</v>
      </c>
      <c r="AT46" s="16">
        <v>2.75</v>
      </c>
      <c r="AU46" s="23"/>
      <c r="AV46" s="10">
        <v>6</v>
      </c>
      <c r="AW46" s="11">
        <v>7</v>
      </c>
      <c r="AX46" s="16">
        <v>4.3500000000000005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37</v>
      </c>
      <c r="E47" s="11">
        <v>95</v>
      </c>
      <c r="F47" s="16">
        <v>48.76</v>
      </c>
      <c r="H47" s="10">
        <v>34</v>
      </c>
      <c r="I47" s="11">
        <v>67</v>
      </c>
      <c r="J47" s="16">
        <v>35.180000000000007</v>
      </c>
      <c r="L47" s="10">
        <v>35</v>
      </c>
      <c r="M47" s="11">
        <v>59</v>
      </c>
      <c r="N47" s="16">
        <v>31.650000000000002</v>
      </c>
      <c r="O47" s="27"/>
      <c r="P47" s="10">
        <v>35</v>
      </c>
      <c r="Q47" s="11">
        <v>57</v>
      </c>
      <c r="R47" s="16">
        <v>30.83</v>
      </c>
      <c r="S47" s="27"/>
      <c r="T47" s="10">
        <v>32</v>
      </c>
      <c r="U47" s="11">
        <v>58</v>
      </c>
      <c r="V47" s="16">
        <v>30.900000000000002</v>
      </c>
      <c r="X47" s="10">
        <v>37</v>
      </c>
      <c r="Y47" s="11">
        <v>68</v>
      </c>
      <c r="Z47" s="16">
        <v>38.590000000000003</v>
      </c>
      <c r="AB47" s="10">
        <v>33</v>
      </c>
      <c r="AC47" s="11">
        <v>55</v>
      </c>
      <c r="AD47" s="16">
        <v>30.85</v>
      </c>
      <c r="AF47" s="10">
        <v>31</v>
      </c>
      <c r="AG47" s="11">
        <v>51</v>
      </c>
      <c r="AH47" s="16">
        <v>29.470000000000002</v>
      </c>
      <c r="AJ47" s="10">
        <v>27</v>
      </c>
      <c r="AK47" s="11">
        <v>54</v>
      </c>
      <c r="AL47" s="16">
        <v>26.94</v>
      </c>
      <c r="AN47" s="10">
        <v>27</v>
      </c>
      <c r="AO47" s="11">
        <v>56</v>
      </c>
      <c r="AP47" s="16">
        <v>30.310000000000002</v>
      </c>
      <c r="AR47" s="10">
        <v>30</v>
      </c>
      <c r="AS47" s="11">
        <v>74</v>
      </c>
      <c r="AT47" s="16">
        <v>39.589999999999996</v>
      </c>
      <c r="AU47" s="23"/>
      <c r="AV47" s="10">
        <v>30</v>
      </c>
      <c r="AW47" s="11">
        <v>67</v>
      </c>
      <c r="AX47" s="16">
        <v>41.129999999999995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17</v>
      </c>
      <c r="E48" s="11">
        <v>56</v>
      </c>
      <c r="F48" s="16">
        <v>36.4</v>
      </c>
      <c r="H48" s="10">
        <v>16</v>
      </c>
      <c r="I48" s="11">
        <v>56</v>
      </c>
      <c r="J48" s="16">
        <v>34.03</v>
      </c>
      <c r="L48" s="10">
        <v>18</v>
      </c>
      <c r="M48" s="11">
        <v>64</v>
      </c>
      <c r="N48" s="16">
        <v>34.970000000000006</v>
      </c>
      <c r="O48" s="27"/>
      <c r="P48" s="10">
        <v>16</v>
      </c>
      <c r="Q48" s="11">
        <v>53</v>
      </c>
      <c r="R48" s="16">
        <v>31.13</v>
      </c>
      <c r="S48" s="27"/>
      <c r="T48" s="10">
        <v>16</v>
      </c>
      <c r="U48" s="11">
        <v>53</v>
      </c>
      <c r="V48" s="16">
        <v>32.14</v>
      </c>
      <c r="X48" s="10">
        <v>14</v>
      </c>
      <c r="Y48" s="11">
        <v>43</v>
      </c>
      <c r="Z48" s="16">
        <v>25.93</v>
      </c>
      <c r="AB48" s="10">
        <v>15</v>
      </c>
      <c r="AC48" s="11">
        <v>44</v>
      </c>
      <c r="AD48" s="16">
        <v>25.810000000000002</v>
      </c>
      <c r="AF48" s="10">
        <v>15</v>
      </c>
      <c r="AG48" s="11">
        <v>46</v>
      </c>
      <c r="AH48" s="16">
        <v>25.490000000000002</v>
      </c>
      <c r="AJ48" s="10">
        <v>14</v>
      </c>
      <c r="AK48" s="11">
        <v>34</v>
      </c>
      <c r="AL48" s="16">
        <v>22.73</v>
      </c>
      <c r="AN48" s="10">
        <v>13</v>
      </c>
      <c r="AO48" s="11">
        <v>34</v>
      </c>
      <c r="AP48" s="16">
        <v>22.03</v>
      </c>
      <c r="AR48" s="10">
        <v>15</v>
      </c>
      <c r="AS48" s="11">
        <v>34</v>
      </c>
      <c r="AT48" s="16">
        <v>23.669999999999998</v>
      </c>
      <c r="AU48" s="23"/>
      <c r="AV48" s="10">
        <v>15</v>
      </c>
      <c r="AW48" s="11">
        <v>34</v>
      </c>
      <c r="AX48" s="16">
        <v>22.74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23</v>
      </c>
      <c r="E49" s="11">
        <v>61</v>
      </c>
      <c r="F49" s="16">
        <v>46.05</v>
      </c>
      <c r="H49" s="10">
        <v>22</v>
      </c>
      <c r="I49" s="11">
        <v>65</v>
      </c>
      <c r="J49" s="16">
        <v>49.889999999999993</v>
      </c>
      <c r="L49" s="10">
        <v>24</v>
      </c>
      <c r="M49" s="11">
        <v>65</v>
      </c>
      <c r="N49" s="16">
        <v>50.02</v>
      </c>
      <c r="O49" s="27"/>
      <c r="P49" s="10">
        <v>21</v>
      </c>
      <c r="Q49" s="11">
        <v>55</v>
      </c>
      <c r="R49" s="16">
        <v>45.38</v>
      </c>
      <c r="S49" s="27"/>
      <c r="T49" s="10">
        <v>19</v>
      </c>
      <c r="U49" s="11">
        <v>45</v>
      </c>
      <c r="V49" s="16">
        <v>36.5</v>
      </c>
      <c r="X49" s="10">
        <v>20</v>
      </c>
      <c r="Y49" s="11">
        <v>31</v>
      </c>
      <c r="Z49" s="16">
        <v>20.52</v>
      </c>
      <c r="AB49" s="10">
        <v>19</v>
      </c>
      <c r="AC49" s="11">
        <v>32</v>
      </c>
      <c r="AD49" s="16">
        <v>20.82</v>
      </c>
      <c r="AF49" s="10">
        <v>19</v>
      </c>
      <c r="AG49" s="11">
        <v>33</v>
      </c>
      <c r="AH49" s="16">
        <v>22.39</v>
      </c>
      <c r="AJ49" s="10">
        <v>16</v>
      </c>
      <c r="AK49" s="11">
        <v>66</v>
      </c>
      <c r="AL49" s="16">
        <v>50.730000000000004</v>
      </c>
      <c r="AN49" s="10">
        <v>17</v>
      </c>
      <c r="AO49" s="11">
        <v>81</v>
      </c>
      <c r="AP49" s="16">
        <v>60.110000000000007</v>
      </c>
      <c r="AR49" s="10">
        <v>16</v>
      </c>
      <c r="AS49" s="11">
        <v>99</v>
      </c>
      <c r="AT49" s="16">
        <v>68.66</v>
      </c>
      <c r="AU49" s="23"/>
      <c r="AV49" s="10">
        <v>13</v>
      </c>
      <c r="AW49" s="11">
        <v>26</v>
      </c>
      <c r="AX49" s="16">
        <v>18.66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31</v>
      </c>
      <c r="E50" s="11">
        <v>79</v>
      </c>
      <c r="F50" s="16">
        <v>57.92</v>
      </c>
      <c r="H50" s="10">
        <v>33</v>
      </c>
      <c r="I50" s="11">
        <v>77</v>
      </c>
      <c r="J50" s="16">
        <v>56.830000000000005</v>
      </c>
      <c r="L50" s="10">
        <v>33</v>
      </c>
      <c r="M50" s="11">
        <v>75</v>
      </c>
      <c r="N50" s="16">
        <v>57.43</v>
      </c>
      <c r="O50" s="27"/>
      <c r="P50" s="10">
        <v>34</v>
      </c>
      <c r="Q50" s="11">
        <v>86</v>
      </c>
      <c r="R50" s="16">
        <v>62.11</v>
      </c>
      <c r="S50" s="27"/>
      <c r="T50" s="10">
        <v>32</v>
      </c>
      <c r="U50" s="11">
        <v>85</v>
      </c>
      <c r="V50" s="16">
        <v>63.41</v>
      </c>
      <c r="X50" s="10">
        <v>32</v>
      </c>
      <c r="Y50" s="11">
        <v>79</v>
      </c>
      <c r="Z50" s="16">
        <v>59.29</v>
      </c>
      <c r="AB50" s="10">
        <v>31</v>
      </c>
      <c r="AC50" s="11">
        <v>75</v>
      </c>
      <c r="AD50" s="16">
        <v>53.209999999999994</v>
      </c>
      <c r="AF50" s="10">
        <v>36</v>
      </c>
      <c r="AG50" s="11">
        <v>83</v>
      </c>
      <c r="AH50" s="16">
        <v>61.889999999999993</v>
      </c>
      <c r="AJ50" s="10">
        <v>36</v>
      </c>
      <c r="AK50" s="11">
        <v>86</v>
      </c>
      <c r="AL50" s="16">
        <v>64.05</v>
      </c>
      <c r="AN50" s="10">
        <v>41</v>
      </c>
      <c r="AO50" s="11">
        <v>93</v>
      </c>
      <c r="AP50" s="16">
        <v>69.290000000000006</v>
      </c>
      <c r="AR50" s="10">
        <v>41</v>
      </c>
      <c r="AS50" s="11">
        <v>86</v>
      </c>
      <c r="AT50" s="16">
        <v>68.599999999999994</v>
      </c>
      <c r="AU50" s="23"/>
      <c r="AV50" s="10">
        <v>42</v>
      </c>
      <c r="AW50" s="11">
        <v>81</v>
      </c>
      <c r="AX50" s="16">
        <v>63.01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 t="s">
        <v>74</v>
      </c>
      <c r="U51" s="11" t="s">
        <v>74</v>
      </c>
      <c r="V51" s="16" t="s">
        <v>74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 t="s">
        <v>74</v>
      </c>
      <c r="AS51" s="11" t="s">
        <v>74</v>
      </c>
      <c r="AT51" s="16" t="s">
        <v>74</v>
      </c>
      <c r="AU51" s="23"/>
      <c r="AV51" s="10" t="s">
        <v>74</v>
      </c>
      <c r="AW51" s="11" t="s">
        <v>74</v>
      </c>
      <c r="AX51" s="16" t="s">
        <v>74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24</v>
      </c>
      <c r="E52" s="11">
        <v>36</v>
      </c>
      <c r="F52" s="16">
        <v>24.75</v>
      </c>
      <c r="H52" s="10">
        <v>25</v>
      </c>
      <c r="I52" s="11">
        <v>36</v>
      </c>
      <c r="J52" s="16">
        <v>24.61</v>
      </c>
      <c r="L52" s="10">
        <v>23</v>
      </c>
      <c r="M52" s="11">
        <v>35</v>
      </c>
      <c r="N52" s="16">
        <v>23.179999999999996</v>
      </c>
      <c r="O52" s="27"/>
      <c r="P52" s="10">
        <v>22</v>
      </c>
      <c r="Q52" s="11">
        <v>34</v>
      </c>
      <c r="R52" s="16">
        <v>23.990000000000002</v>
      </c>
      <c r="S52" s="27"/>
      <c r="T52" s="10">
        <v>21</v>
      </c>
      <c r="U52" s="11">
        <v>32</v>
      </c>
      <c r="V52" s="16">
        <v>20.77</v>
      </c>
      <c r="X52" s="10">
        <v>18</v>
      </c>
      <c r="Y52" s="11">
        <v>26</v>
      </c>
      <c r="Z52" s="16">
        <v>17.79</v>
      </c>
      <c r="AB52" s="10">
        <v>17</v>
      </c>
      <c r="AC52" s="11">
        <v>26</v>
      </c>
      <c r="AD52" s="16">
        <v>16.8</v>
      </c>
      <c r="AF52" s="10">
        <v>16</v>
      </c>
      <c r="AG52" s="11">
        <v>25</v>
      </c>
      <c r="AH52" s="16">
        <v>16.41</v>
      </c>
      <c r="AJ52" s="10">
        <v>15</v>
      </c>
      <c r="AK52" s="11">
        <v>22</v>
      </c>
      <c r="AL52" s="16">
        <v>14.129999999999999</v>
      </c>
      <c r="AN52" s="10">
        <v>13</v>
      </c>
      <c r="AO52" s="11">
        <v>22</v>
      </c>
      <c r="AP52" s="16">
        <v>13.659999999999998</v>
      </c>
      <c r="AR52" s="10">
        <v>14</v>
      </c>
      <c r="AS52" s="11">
        <v>23</v>
      </c>
      <c r="AT52" s="16">
        <v>13.43</v>
      </c>
      <c r="AU52" s="23"/>
      <c r="AV52" s="10">
        <v>14</v>
      </c>
      <c r="AW52" s="11">
        <v>29</v>
      </c>
      <c r="AX52" s="16">
        <v>15.46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51</v>
      </c>
      <c r="E53" s="11">
        <v>280</v>
      </c>
      <c r="F53" s="16">
        <v>210.62</v>
      </c>
      <c r="H53" s="10">
        <v>49</v>
      </c>
      <c r="I53" s="11">
        <v>294</v>
      </c>
      <c r="J53" s="16">
        <v>202.04000000000002</v>
      </c>
      <c r="L53" s="10">
        <v>48</v>
      </c>
      <c r="M53" s="11">
        <v>274</v>
      </c>
      <c r="N53" s="16">
        <v>187.14000000000001</v>
      </c>
      <c r="O53" s="27"/>
      <c r="P53" s="10">
        <v>48</v>
      </c>
      <c r="Q53" s="11">
        <v>253</v>
      </c>
      <c r="R53" s="16">
        <v>179.20000000000002</v>
      </c>
      <c r="S53" s="27"/>
      <c r="T53" s="10">
        <v>45</v>
      </c>
      <c r="U53" s="11">
        <v>247</v>
      </c>
      <c r="V53" s="16">
        <v>179.43</v>
      </c>
      <c r="X53" s="10">
        <v>46</v>
      </c>
      <c r="Y53" s="11">
        <v>247</v>
      </c>
      <c r="Z53" s="16">
        <v>180.27000000000004</v>
      </c>
      <c r="AB53" s="10">
        <v>43</v>
      </c>
      <c r="AC53" s="11">
        <v>231</v>
      </c>
      <c r="AD53" s="16">
        <v>171.98</v>
      </c>
      <c r="AF53" s="10">
        <v>45</v>
      </c>
      <c r="AG53" s="11">
        <v>216</v>
      </c>
      <c r="AH53" s="16">
        <v>157.58000000000001</v>
      </c>
      <c r="AJ53" s="10">
        <v>50</v>
      </c>
      <c r="AK53" s="11">
        <v>225</v>
      </c>
      <c r="AL53" s="16">
        <v>160.83000000000001</v>
      </c>
      <c r="AN53" s="10">
        <v>42</v>
      </c>
      <c r="AO53" s="11">
        <v>203</v>
      </c>
      <c r="AP53" s="16">
        <v>150.78</v>
      </c>
      <c r="AR53" s="10">
        <v>46</v>
      </c>
      <c r="AS53" s="11">
        <v>199</v>
      </c>
      <c r="AT53" s="16">
        <v>146.47999999999999</v>
      </c>
      <c r="AU53" s="23"/>
      <c r="AV53" s="10">
        <v>45</v>
      </c>
      <c r="AW53" s="11">
        <v>193</v>
      </c>
      <c r="AX53" s="16">
        <v>136.29999999999998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>
        <v>0</v>
      </c>
      <c r="I54" s="11">
        <v>0</v>
      </c>
      <c r="J54" s="16">
        <v>0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 t="s">
        <v>74</v>
      </c>
      <c r="AK54" s="11" t="s">
        <v>74</v>
      </c>
      <c r="AL54" s="16" t="s">
        <v>74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>
        <v>0</v>
      </c>
      <c r="AW54" s="11">
        <v>0</v>
      </c>
      <c r="AX54" s="16">
        <v>0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27</v>
      </c>
      <c r="E55" s="11">
        <v>132</v>
      </c>
      <c r="F55" s="16">
        <v>100.77999999999999</v>
      </c>
      <c r="H55" s="10">
        <v>27</v>
      </c>
      <c r="I55" s="11">
        <v>132</v>
      </c>
      <c r="J55" s="16">
        <v>101.86000000000001</v>
      </c>
      <c r="L55" s="10">
        <v>27</v>
      </c>
      <c r="M55" s="11">
        <v>125</v>
      </c>
      <c r="N55" s="16">
        <v>98.740000000000009</v>
      </c>
      <c r="O55" s="27"/>
      <c r="P55" s="10">
        <v>27</v>
      </c>
      <c r="Q55" s="11">
        <v>132</v>
      </c>
      <c r="R55" s="16">
        <v>95.14</v>
      </c>
      <c r="S55" s="27"/>
      <c r="T55" s="10">
        <v>27</v>
      </c>
      <c r="U55" s="11">
        <v>139</v>
      </c>
      <c r="V55" s="16">
        <v>96.86</v>
      </c>
      <c r="X55" s="10">
        <v>27</v>
      </c>
      <c r="Y55" s="11">
        <v>139</v>
      </c>
      <c r="Z55" s="16">
        <v>95.22</v>
      </c>
      <c r="AB55" s="10">
        <v>23</v>
      </c>
      <c r="AC55" s="11">
        <v>110</v>
      </c>
      <c r="AD55" s="16">
        <v>86.31</v>
      </c>
      <c r="AF55" s="10">
        <v>30</v>
      </c>
      <c r="AG55" s="11">
        <v>116</v>
      </c>
      <c r="AH55" s="16">
        <v>85.58</v>
      </c>
      <c r="AJ55" s="10">
        <v>35</v>
      </c>
      <c r="AK55" s="11">
        <v>144</v>
      </c>
      <c r="AL55" s="16">
        <v>113.07999999999998</v>
      </c>
      <c r="AN55" s="10">
        <v>38</v>
      </c>
      <c r="AO55" s="11">
        <v>139</v>
      </c>
      <c r="AP55" s="16">
        <v>101.41999999999999</v>
      </c>
      <c r="AR55" s="10">
        <v>36</v>
      </c>
      <c r="AS55" s="11">
        <v>130</v>
      </c>
      <c r="AT55" s="16">
        <v>94.71</v>
      </c>
      <c r="AU55" s="23"/>
      <c r="AV55" s="10">
        <v>37</v>
      </c>
      <c r="AW55" s="11">
        <v>131</v>
      </c>
      <c r="AX55" s="16">
        <v>95.109999999999985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38</v>
      </c>
      <c r="E56" s="11">
        <v>281</v>
      </c>
      <c r="F56" s="16">
        <v>145.43</v>
      </c>
      <c r="H56" s="10">
        <v>35</v>
      </c>
      <c r="I56" s="11">
        <v>281</v>
      </c>
      <c r="J56" s="16">
        <v>143.51999999999998</v>
      </c>
      <c r="L56" s="10">
        <v>37</v>
      </c>
      <c r="M56" s="11">
        <v>278</v>
      </c>
      <c r="N56" s="16">
        <v>145.60999999999999</v>
      </c>
      <c r="O56" s="27"/>
      <c r="P56" s="10">
        <v>34</v>
      </c>
      <c r="Q56" s="11">
        <v>264</v>
      </c>
      <c r="R56" s="16">
        <v>147.54</v>
      </c>
      <c r="S56" s="27"/>
      <c r="T56" s="10">
        <v>35</v>
      </c>
      <c r="U56" s="11">
        <v>282</v>
      </c>
      <c r="V56" s="16">
        <v>163.15999999999997</v>
      </c>
      <c r="X56" s="10">
        <v>37</v>
      </c>
      <c r="Y56" s="11">
        <v>268</v>
      </c>
      <c r="Z56" s="16">
        <v>143.82999999999998</v>
      </c>
      <c r="AB56" s="10">
        <v>39</v>
      </c>
      <c r="AC56" s="11">
        <v>256</v>
      </c>
      <c r="AD56" s="16">
        <v>135.36000000000001</v>
      </c>
      <c r="AF56" s="10">
        <v>39</v>
      </c>
      <c r="AG56" s="11">
        <v>254</v>
      </c>
      <c r="AH56" s="16">
        <v>136.53000000000003</v>
      </c>
      <c r="AJ56" s="10">
        <v>45</v>
      </c>
      <c r="AK56" s="11">
        <v>258</v>
      </c>
      <c r="AL56" s="16">
        <v>143.66000000000003</v>
      </c>
      <c r="AN56" s="10">
        <v>47</v>
      </c>
      <c r="AO56" s="11">
        <v>277</v>
      </c>
      <c r="AP56" s="16">
        <v>152.03000000000003</v>
      </c>
      <c r="AR56" s="10">
        <v>47</v>
      </c>
      <c r="AS56" s="11">
        <v>273</v>
      </c>
      <c r="AT56" s="16">
        <v>148.38000000000002</v>
      </c>
      <c r="AU56" s="23"/>
      <c r="AV56" s="10">
        <v>48</v>
      </c>
      <c r="AW56" s="11">
        <v>253</v>
      </c>
      <c r="AX56" s="16">
        <v>135.54000000000002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37</v>
      </c>
      <c r="E57" s="11">
        <v>233</v>
      </c>
      <c r="F57" s="16">
        <v>153.28000000000003</v>
      </c>
      <c r="H57" s="10">
        <v>39</v>
      </c>
      <c r="I57" s="11">
        <v>219</v>
      </c>
      <c r="J57" s="16">
        <v>142.25</v>
      </c>
      <c r="L57" s="10">
        <v>38</v>
      </c>
      <c r="M57" s="11">
        <v>213</v>
      </c>
      <c r="N57" s="16">
        <v>138.02000000000001</v>
      </c>
      <c r="O57" s="27"/>
      <c r="P57" s="10">
        <v>34</v>
      </c>
      <c r="Q57" s="11">
        <v>221</v>
      </c>
      <c r="R57" s="16">
        <v>143.23999999999998</v>
      </c>
      <c r="S57" s="27"/>
      <c r="T57" s="10">
        <v>36</v>
      </c>
      <c r="U57" s="11">
        <v>226</v>
      </c>
      <c r="V57" s="16">
        <v>152.78</v>
      </c>
      <c r="X57" s="10">
        <v>32</v>
      </c>
      <c r="Y57" s="11">
        <v>221</v>
      </c>
      <c r="Z57" s="16">
        <v>119.68</v>
      </c>
      <c r="AB57" s="10">
        <v>31</v>
      </c>
      <c r="AC57" s="11">
        <v>213</v>
      </c>
      <c r="AD57" s="16">
        <v>117.11</v>
      </c>
      <c r="AF57" s="10">
        <v>29</v>
      </c>
      <c r="AG57" s="11">
        <v>220</v>
      </c>
      <c r="AH57" s="16">
        <v>114.66000000000001</v>
      </c>
      <c r="AJ57" s="10">
        <v>30</v>
      </c>
      <c r="AK57" s="11">
        <v>205</v>
      </c>
      <c r="AL57" s="16">
        <v>133.79</v>
      </c>
      <c r="AN57" s="10">
        <v>26</v>
      </c>
      <c r="AO57" s="11">
        <v>200</v>
      </c>
      <c r="AP57" s="16">
        <v>126.14</v>
      </c>
      <c r="AR57" s="10">
        <v>26</v>
      </c>
      <c r="AS57" s="11">
        <v>194</v>
      </c>
      <c r="AT57" s="16">
        <v>123.09</v>
      </c>
      <c r="AU57" s="23"/>
      <c r="AV57" s="10">
        <v>26</v>
      </c>
      <c r="AW57" s="11">
        <v>196</v>
      </c>
      <c r="AX57" s="16">
        <v>124.76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 t="s">
        <v>74</v>
      </c>
      <c r="E58" s="11" t="s">
        <v>74</v>
      </c>
      <c r="F58" s="16" t="s">
        <v>74</v>
      </c>
      <c r="H58" s="10" t="s">
        <v>74</v>
      </c>
      <c r="I58" s="11" t="s">
        <v>74</v>
      </c>
      <c r="J58" s="16" t="s">
        <v>74</v>
      </c>
      <c r="L58" s="10" t="s">
        <v>74</v>
      </c>
      <c r="M58" s="11" t="s">
        <v>74</v>
      </c>
      <c r="N58" s="16" t="s">
        <v>74</v>
      </c>
      <c r="O58" s="27"/>
      <c r="P58" s="10" t="s">
        <v>74</v>
      </c>
      <c r="Q58" s="11" t="s">
        <v>74</v>
      </c>
      <c r="R58" s="16" t="s">
        <v>74</v>
      </c>
      <c r="S58" s="27"/>
      <c r="T58" s="10" t="s">
        <v>74</v>
      </c>
      <c r="U58" s="11" t="s">
        <v>74</v>
      </c>
      <c r="V58" s="16" t="s">
        <v>74</v>
      </c>
      <c r="X58" s="10" t="s">
        <v>74</v>
      </c>
      <c r="Y58" s="11" t="s">
        <v>74</v>
      </c>
      <c r="Z58" s="16" t="s">
        <v>74</v>
      </c>
      <c r="AB58" s="10" t="s">
        <v>74</v>
      </c>
      <c r="AC58" s="11" t="s">
        <v>74</v>
      </c>
      <c r="AD58" s="16" t="s">
        <v>74</v>
      </c>
      <c r="AF58" s="10" t="s">
        <v>74</v>
      </c>
      <c r="AG58" s="11" t="s">
        <v>74</v>
      </c>
      <c r="AH58" s="16" t="s">
        <v>74</v>
      </c>
      <c r="AJ58" s="10" t="s">
        <v>74</v>
      </c>
      <c r="AK58" s="11" t="s">
        <v>74</v>
      </c>
      <c r="AL58" s="16" t="s">
        <v>74</v>
      </c>
      <c r="AN58" s="10" t="s">
        <v>74</v>
      </c>
      <c r="AO58" s="11" t="s">
        <v>74</v>
      </c>
      <c r="AP58" s="16" t="s">
        <v>74</v>
      </c>
      <c r="AR58" s="10">
        <v>4</v>
      </c>
      <c r="AS58" s="11">
        <v>146</v>
      </c>
      <c r="AT58" s="16">
        <v>97.87</v>
      </c>
      <c r="AU58" s="23"/>
      <c r="AV58" s="10">
        <v>5</v>
      </c>
      <c r="AW58" s="11">
        <v>148</v>
      </c>
      <c r="AX58" s="16">
        <v>98.640000000000015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8</v>
      </c>
      <c r="E59" s="11">
        <v>53</v>
      </c>
      <c r="F59" s="16">
        <v>28.630000000000003</v>
      </c>
      <c r="H59" s="10">
        <v>7</v>
      </c>
      <c r="I59" s="11">
        <v>48</v>
      </c>
      <c r="J59" s="16">
        <v>27.71</v>
      </c>
      <c r="L59" s="10">
        <v>6</v>
      </c>
      <c r="M59" s="11">
        <v>50</v>
      </c>
      <c r="N59" s="16">
        <v>28.7</v>
      </c>
      <c r="O59" s="27"/>
      <c r="P59" s="10">
        <v>6</v>
      </c>
      <c r="Q59" s="11">
        <v>48</v>
      </c>
      <c r="R59" s="16">
        <v>24.999999999999996</v>
      </c>
      <c r="S59" s="27"/>
      <c r="T59" s="10">
        <v>6</v>
      </c>
      <c r="U59" s="11">
        <v>45</v>
      </c>
      <c r="V59" s="16">
        <v>25.28</v>
      </c>
      <c r="X59" s="10">
        <v>9</v>
      </c>
      <c r="Y59" s="11">
        <v>46</v>
      </c>
      <c r="Z59" s="16">
        <v>23.439999999999998</v>
      </c>
      <c r="AB59" s="10">
        <v>10</v>
      </c>
      <c r="AC59" s="11">
        <v>44</v>
      </c>
      <c r="AD59" s="16">
        <v>25.11</v>
      </c>
      <c r="AF59" s="10">
        <v>8</v>
      </c>
      <c r="AG59" s="11">
        <v>48</v>
      </c>
      <c r="AH59" s="16">
        <v>26.71</v>
      </c>
      <c r="AJ59" s="10">
        <v>7</v>
      </c>
      <c r="AK59" s="11">
        <v>41</v>
      </c>
      <c r="AL59" s="16">
        <v>22.81</v>
      </c>
      <c r="AN59" s="10">
        <v>9</v>
      </c>
      <c r="AO59" s="11">
        <v>64</v>
      </c>
      <c r="AP59" s="16">
        <v>26.39</v>
      </c>
      <c r="AR59" s="10">
        <v>7</v>
      </c>
      <c r="AS59" s="11">
        <v>59</v>
      </c>
      <c r="AT59" s="16">
        <v>22.659999999999997</v>
      </c>
      <c r="AU59" s="23"/>
      <c r="AV59" s="10">
        <v>9</v>
      </c>
      <c r="AW59" s="11">
        <v>71</v>
      </c>
      <c r="AX59" s="16">
        <v>26.67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41</v>
      </c>
      <c r="E60" s="11">
        <v>122</v>
      </c>
      <c r="F60" s="16">
        <v>72.589999999999989</v>
      </c>
      <c r="H60" s="10">
        <v>36</v>
      </c>
      <c r="I60" s="11">
        <v>99</v>
      </c>
      <c r="J60" s="16">
        <v>55.89</v>
      </c>
      <c r="L60" s="10">
        <v>36</v>
      </c>
      <c r="M60" s="11">
        <v>94</v>
      </c>
      <c r="N60" s="16">
        <v>51.59</v>
      </c>
      <c r="O60" s="27"/>
      <c r="P60" s="10">
        <v>35</v>
      </c>
      <c r="Q60" s="11">
        <v>87</v>
      </c>
      <c r="R60" s="16">
        <v>47.909999999999989</v>
      </c>
      <c r="S60" s="27"/>
      <c r="T60" s="10">
        <v>38</v>
      </c>
      <c r="U60" s="11">
        <v>88</v>
      </c>
      <c r="V60" s="16">
        <v>51.73</v>
      </c>
      <c r="X60" s="10">
        <v>37</v>
      </c>
      <c r="Y60" s="11">
        <v>92</v>
      </c>
      <c r="Z60" s="16">
        <v>49.79</v>
      </c>
      <c r="AB60" s="10">
        <v>36</v>
      </c>
      <c r="AC60" s="11">
        <v>69</v>
      </c>
      <c r="AD60" s="16">
        <v>41.46</v>
      </c>
      <c r="AF60" s="10">
        <v>37</v>
      </c>
      <c r="AG60" s="11">
        <v>68</v>
      </c>
      <c r="AH60" s="16">
        <v>42.35</v>
      </c>
      <c r="AJ60" s="10">
        <v>36</v>
      </c>
      <c r="AK60" s="11">
        <v>61</v>
      </c>
      <c r="AL60" s="16">
        <v>36.640000000000008</v>
      </c>
      <c r="AN60" s="10">
        <v>29</v>
      </c>
      <c r="AO60" s="11">
        <v>52</v>
      </c>
      <c r="AP60" s="16">
        <v>30.139999999999997</v>
      </c>
      <c r="AR60" s="10">
        <v>28</v>
      </c>
      <c r="AS60" s="11">
        <v>61</v>
      </c>
      <c r="AT60" s="16">
        <v>35.4</v>
      </c>
      <c r="AU60" s="23"/>
      <c r="AV60" s="10">
        <v>26</v>
      </c>
      <c r="AW60" s="11">
        <v>62</v>
      </c>
      <c r="AX60" s="16">
        <v>35.18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63</v>
      </c>
      <c r="E61" s="17">
        <v>287</v>
      </c>
      <c r="F61" s="16">
        <v>181.65999999999997</v>
      </c>
      <c r="H61" s="10">
        <v>61</v>
      </c>
      <c r="I61" s="17">
        <v>296</v>
      </c>
      <c r="J61" s="16">
        <v>177.33</v>
      </c>
      <c r="L61" s="10">
        <v>61</v>
      </c>
      <c r="M61" s="17">
        <v>286</v>
      </c>
      <c r="N61" s="16">
        <v>172.83999999999997</v>
      </c>
      <c r="O61" s="27"/>
      <c r="P61" s="10">
        <v>62</v>
      </c>
      <c r="Q61" s="17">
        <v>335</v>
      </c>
      <c r="R61" s="16">
        <v>175.1</v>
      </c>
      <c r="S61" s="27"/>
      <c r="T61" s="10">
        <v>66</v>
      </c>
      <c r="U61" s="17">
        <v>302</v>
      </c>
      <c r="V61" s="16">
        <v>195.16</v>
      </c>
      <c r="X61" s="10">
        <v>64</v>
      </c>
      <c r="Y61" s="17">
        <v>302</v>
      </c>
      <c r="Z61" s="16">
        <v>186.88</v>
      </c>
      <c r="AB61" s="10">
        <v>71</v>
      </c>
      <c r="AC61" s="17">
        <v>269</v>
      </c>
      <c r="AD61" s="16">
        <v>166.39</v>
      </c>
      <c r="AF61" s="10">
        <v>61</v>
      </c>
      <c r="AG61" s="17">
        <v>277</v>
      </c>
      <c r="AH61" s="16">
        <v>173.37</v>
      </c>
      <c r="AJ61" s="10">
        <v>69</v>
      </c>
      <c r="AK61" s="17">
        <v>272</v>
      </c>
      <c r="AL61" s="16">
        <v>173.64999999999995</v>
      </c>
      <c r="AN61" s="10">
        <v>70</v>
      </c>
      <c r="AO61" s="17">
        <v>265</v>
      </c>
      <c r="AP61" s="16">
        <v>168.89999999999998</v>
      </c>
      <c r="AR61" s="10">
        <v>70</v>
      </c>
      <c r="AS61" s="17">
        <v>259</v>
      </c>
      <c r="AT61" s="16">
        <v>165.18</v>
      </c>
      <c r="AU61" s="23"/>
      <c r="AV61" s="10">
        <v>70</v>
      </c>
      <c r="AW61" s="17">
        <v>256</v>
      </c>
      <c r="AX61" s="16">
        <v>158.85999999999996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706</v>
      </c>
      <c r="E62" s="18">
        <v>4531</v>
      </c>
      <c r="F62" s="15">
        <v>3353.7400000000002</v>
      </c>
      <c r="H62" s="14">
        <v>692</v>
      </c>
      <c r="I62" s="18">
        <v>4475</v>
      </c>
      <c r="J62" s="15">
        <v>3309.2599999999993</v>
      </c>
      <c r="L62" s="14">
        <v>698</v>
      </c>
      <c r="M62" s="18">
        <v>4354</v>
      </c>
      <c r="N62" s="15">
        <v>3235.87</v>
      </c>
      <c r="O62" s="27"/>
      <c r="P62" s="14">
        <v>691</v>
      </c>
      <c r="Q62" s="18">
        <v>4366</v>
      </c>
      <c r="R62" s="15">
        <v>3192.6499999999987</v>
      </c>
      <c r="S62" s="27"/>
      <c r="T62" s="14">
        <v>692</v>
      </c>
      <c r="U62" s="18">
        <v>4277</v>
      </c>
      <c r="V62" s="15">
        <v>3217.2799999999993</v>
      </c>
      <c r="X62" s="14">
        <v>697</v>
      </c>
      <c r="Y62" s="18">
        <v>4218</v>
      </c>
      <c r="Z62" s="15">
        <v>3111.1499999999992</v>
      </c>
      <c r="AB62" s="14">
        <v>698</v>
      </c>
      <c r="AC62" s="18">
        <v>4026</v>
      </c>
      <c r="AD62" s="15">
        <v>2996.1200000000003</v>
      </c>
      <c r="AF62" s="14">
        <v>687</v>
      </c>
      <c r="AG62" s="18">
        <v>4002</v>
      </c>
      <c r="AH62" s="15">
        <v>2944.51</v>
      </c>
      <c r="AJ62" s="14">
        <v>712</v>
      </c>
      <c r="AK62" s="18">
        <v>3988</v>
      </c>
      <c r="AL62" s="15">
        <v>2956.96</v>
      </c>
      <c r="AN62" s="14">
        <v>708</v>
      </c>
      <c r="AO62" s="18">
        <v>4114</v>
      </c>
      <c r="AP62" s="15">
        <v>3037.03</v>
      </c>
      <c r="AR62" s="14">
        <v>719</v>
      </c>
      <c r="AS62" s="18">
        <v>3974</v>
      </c>
      <c r="AT62" s="15">
        <v>2927.75</v>
      </c>
      <c r="AU62" s="23"/>
      <c r="AV62" s="14">
        <v>728</v>
      </c>
      <c r="AW62" s="18">
        <v>3880</v>
      </c>
      <c r="AX62" s="15">
        <v>2811.5000000000005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1032</v>
      </c>
      <c r="E63" s="21">
        <v>6003</v>
      </c>
      <c r="F63" s="22">
        <v>4547.2099999999991</v>
      </c>
      <c r="H63" s="20">
        <v>1017</v>
      </c>
      <c r="I63" s="21">
        <v>5918</v>
      </c>
      <c r="J63" s="22">
        <v>4477.4299999999994</v>
      </c>
      <c r="L63" s="20">
        <v>1027</v>
      </c>
      <c r="M63" s="21">
        <v>5802</v>
      </c>
      <c r="N63" s="22">
        <v>4408.38</v>
      </c>
      <c r="O63" s="28"/>
      <c r="P63" s="20">
        <v>1016</v>
      </c>
      <c r="Q63" s="21">
        <v>5811</v>
      </c>
      <c r="R63" s="22">
        <v>4360.329999999999</v>
      </c>
      <c r="S63" s="28"/>
      <c r="T63" s="20">
        <v>1019</v>
      </c>
      <c r="U63" s="21">
        <v>5710</v>
      </c>
      <c r="V63" s="22">
        <v>4380.0099999999993</v>
      </c>
      <c r="X63" s="20">
        <v>1031</v>
      </c>
      <c r="Y63" s="21">
        <v>5654</v>
      </c>
      <c r="Z63" s="22">
        <v>4263.6499999999996</v>
      </c>
      <c r="AB63" s="20">
        <v>1038</v>
      </c>
      <c r="AC63" s="21">
        <v>5475</v>
      </c>
      <c r="AD63" s="22">
        <v>4151.93</v>
      </c>
      <c r="AF63" s="20">
        <v>1043</v>
      </c>
      <c r="AG63" s="21">
        <v>5459</v>
      </c>
      <c r="AH63" s="22">
        <v>4111.38</v>
      </c>
      <c r="AJ63" s="20">
        <v>1064</v>
      </c>
      <c r="AK63" s="21">
        <v>5515</v>
      </c>
      <c r="AL63" s="22">
        <v>4200.51</v>
      </c>
      <c r="AN63" s="20">
        <v>1065</v>
      </c>
      <c r="AO63" s="21">
        <v>5653</v>
      </c>
      <c r="AP63" s="22">
        <v>4291.78</v>
      </c>
      <c r="AR63" s="20">
        <v>1074</v>
      </c>
      <c r="AS63" s="21">
        <v>5545</v>
      </c>
      <c r="AT63" s="22">
        <v>4201.59</v>
      </c>
      <c r="AU63" s="23"/>
      <c r="AV63" s="20">
        <v>1100</v>
      </c>
      <c r="AW63" s="21">
        <v>5454</v>
      </c>
      <c r="AX63" s="22">
        <v>4071.1600000000008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VLOOKUP("&lt;T4Titel&gt;",Uebersetzungen!$B$3:$E$331,Uebersetzungen!$B$2+1,FALSE)</f>
        <v>Wirtschaftsstruktur seit 2011: Region Bernina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87</v>
      </c>
      <c r="E12" s="11">
        <v>348</v>
      </c>
      <c r="F12" s="12">
        <v>195.01999999999998</v>
      </c>
      <c r="H12" s="10">
        <v>90</v>
      </c>
      <c r="I12" s="11">
        <v>375</v>
      </c>
      <c r="J12" s="12">
        <v>203.18</v>
      </c>
      <c r="L12" s="10">
        <v>92</v>
      </c>
      <c r="M12" s="11">
        <v>378</v>
      </c>
      <c r="N12" s="12">
        <v>206.18</v>
      </c>
      <c r="O12" s="27"/>
      <c r="P12" s="10">
        <v>90</v>
      </c>
      <c r="Q12" s="11">
        <v>360</v>
      </c>
      <c r="R12" s="12">
        <v>203.19</v>
      </c>
      <c r="S12" s="27"/>
      <c r="T12" s="10">
        <v>89</v>
      </c>
      <c r="U12" s="11">
        <v>363</v>
      </c>
      <c r="V12" s="12">
        <v>207.01</v>
      </c>
      <c r="X12" s="10">
        <v>90</v>
      </c>
      <c r="Y12" s="11">
        <v>357</v>
      </c>
      <c r="Z12" s="12">
        <v>199.69</v>
      </c>
      <c r="AB12" s="10">
        <v>95</v>
      </c>
      <c r="AC12" s="11">
        <v>354</v>
      </c>
      <c r="AD12" s="12">
        <v>209.9</v>
      </c>
      <c r="AF12" s="10">
        <v>97</v>
      </c>
      <c r="AG12" s="11">
        <v>320</v>
      </c>
      <c r="AH12" s="12">
        <v>201.76</v>
      </c>
      <c r="AJ12" s="10">
        <v>101</v>
      </c>
      <c r="AK12" s="11">
        <v>310</v>
      </c>
      <c r="AL12" s="12">
        <v>198.74</v>
      </c>
      <c r="AN12" s="10">
        <v>101</v>
      </c>
      <c r="AO12" s="11">
        <v>319</v>
      </c>
      <c r="AP12" s="12">
        <v>210.68</v>
      </c>
      <c r="AR12" s="10">
        <v>106</v>
      </c>
      <c r="AS12" s="11">
        <v>327</v>
      </c>
      <c r="AT12" s="12">
        <v>211.03</v>
      </c>
      <c r="AU12" s="23"/>
      <c r="AV12" s="10">
        <v>108</v>
      </c>
      <c r="AW12" s="11">
        <v>320</v>
      </c>
      <c r="AX12" s="12">
        <v>198.81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87</v>
      </c>
      <c r="E13" s="18">
        <v>348</v>
      </c>
      <c r="F13" s="15">
        <v>195.01999999999998</v>
      </c>
      <c r="H13" s="14">
        <v>90</v>
      </c>
      <c r="I13" s="18">
        <v>375</v>
      </c>
      <c r="J13" s="15">
        <v>203.18</v>
      </c>
      <c r="L13" s="14">
        <v>92</v>
      </c>
      <c r="M13" s="18">
        <v>378</v>
      </c>
      <c r="N13" s="15">
        <v>206.18</v>
      </c>
      <c r="O13" s="27"/>
      <c r="P13" s="14">
        <v>90</v>
      </c>
      <c r="Q13" s="18">
        <v>360</v>
      </c>
      <c r="R13" s="15">
        <v>203.19</v>
      </c>
      <c r="S13" s="27"/>
      <c r="T13" s="14">
        <v>89</v>
      </c>
      <c r="U13" s="18">
        <v>363</v>
      </c>
      <c r="V13" s="15">
        <v>207.01</v>
      </c>
      <c r="X13" s="14">
        <v>90</v>
      </c>
      <c r="Y13" s="18">
        <v>357</v>
      </c>
      <c r="Z13" s="15">
        <v>199.69</v>
      </c>
      <c r="AB13" s="14">
        <v>95</v>
      </c>
      <c r="AC13" s="18">
        <v>354</v>
      </c>
      <c r="AD13" s="15">
        <v>209.9</v>
      </c>
      <c r="AF13" s="14">
        <v>97</v>
      </c>
      <c r="AG13" s="18">
        <v>320</v>
      </c>
      <c r="AH13" s="15">
        <v>201.76</v>
      </c>
      <c r="AJ13" s="14">
        <v>101</v>
      </c>
      <c r="AK13" s="18">
        <v>310</v>
      </c>
      <c r="AL13" s="15">
        <v>198.74</v>
      </c>
      <c r="AN13" s="14">
        <v>101</v>
      </c>
      <c r="AO13" s="18">
        <v>319</v>
      </c>
      <c r="AP13" s="15">
        <v>210.68</v>
      </c>
      <c r="AR13" s="14">
        <v>106</v>
      </c>
      <c r="AS13" s="18">
        <v>327</v>
      </c>
      <c r="AT13" s="15">
        <v>211.03</v>
      </c>
      <c r="AU13" s="23"/>
      <c r="AV13" s="14">
        <v>108</v>
      </c>
      <c r="AW13" s="18">
        <v>320</v>
      </c>
      <c r="AX13" s="15">
        <v>198.81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 t="s">
        <v>74</v>
      </c>
      <c r="Q14" s="11" t="s">
        <v>74</v>
      </c>
      <c r="R14" s="16" t="s">
        <v>74</v>
      </c>
      <c r="S14" s="27"/>
      <c r="T14" s="10" t="s">
        <v>74</v>
      </c>
      <c r="U14" s="11" t="s">
        <v>74</v>
      </c>
      <c r="V14" s="16" t="s">
        <v>74</v>
      </c>
      <c r="X14" s="10" t="s">
        <v>74</v>
      </c>
      <c r="Y14" s="11" t="s">
        <v>74</v>
      </c>
      <c r="Z14" s="16" t="s">
        <v>74</v>
      </c>
      <c r="AB14" s="10" t="s">
        <v>74</v>
      </c>
      <c r="AC14" s="11" t="s">
        <v>74</v>
      </c>
      <c r="AD14" s="16" t="s">
        <v>74</v>
      </c>
      <c r="AF14" s="10" t="s">
        <v>74</v>
      </c>
      <c r="AG14" s="11" t="s">
        <v>74</v>
      </c>
      <c r="AH14" s="16" t="s">
        <v>74</v>
      </c>
      <c r="AJ14" s="10" t="s">
        <v>74</v>
      </c>
      <c r="AK14" s="11" t="s">
        <v>74</v>
      </c>
      <c r="AL14" s="16" t="s">
        <v>74</v>
      </c>
      <c r="AN14" s="10" t="s">
        <v>74</v>
      </c>
      <c r="AO14" s="11" t="s">
        <v>74</v>
      </c>
      <c r="AP14" s="16" t="s">
        <v>74</v>
      </c>
      <c r="AR14" s="10" t="s">
        <v>74</v>
      </c>
      <c r="AS14" s="11" t="s">
        <v>74</v>
      </c>
      <c r="AT14" s="16" t="s">
        <v>74</v>
      </c>
      <c r="AU14" s="23"/>
      <c r="AV14" s="10" t="s">
        <v>74</v>
      </c>
      <c r="AW14" s="11" t="s">
        <v>74</v>
      </c>
      <c r="AX14" s="16" t="s">
        <v>74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14</v>
      </c>
      <c r="E15" s="11">
        <v>108</v>
      </c>
      <c r="F15" s="16">
        <v>77.900000000000006</v>
      </c>
      <c r="H15" s="10">
        <v>14</v>
      </c>
      <c r="I15" s="11">
        <v>108</v>
      </c>
      <c r="J15" s="16">
        <v>80.33</v>
      </c>
      <c r="L15" s="10">
        <v>16</v>
      </c>
      <c r="M15" s="11">
        <v>103</v>
      </c>
      <c r="N15" s="16">
        <v>76.19</v>
      </c>
      <c r="O15" s="27"/>
      <c r="P15" s="10">
        <v>18</v>
      </c>
      <c r="Q15" s="11">
        <v>117</v>
      </c>
      <c r="R15" s="16">
        <v>85.02</v>
      </c>
      <c r="S15" s="27"/>
      <c r="T15" s="10">
        <v>18</v>
      </c>
      <c r="U15" s="11">
        <v>111</v>
      </c>
      <c r="V15" s="16">
        <v>83.94</v>
      </c>
      <c r="X15" s="10">
        <v>18</v>
      </c>
      <c r="Y15" s="11">
        <v>113</v>
      </c>
      <c r="Z15" s="16">
        <v>84.57</v>
      </c>
      <c r="AB15" s="10">
        <v>18</v>
      </c>
      <c r="AC15" s="11">
        <v>91</v>
      </c>
      <c r="AD15" s="16">
        <v>68.099999999999994</v>
      </c>
      <c r="AF15" s="10">
        <v>16</v>
      </c>
      <c r="AG15" s="11">
        <v>78</v>
      </c>
      <c r="AH15" s="16">
        <v>60.19</v>
      </c>
      <c r="AJ15" s="10">
        <v>14</v>
      </c>
      <c r="AK15" s="11">
        <v>78</v>
      </c>
      <c r="AL15" s="16">
        <v>59.650000000000006</v>
      </c>
      <c r="AN15" s="10">
        <v>15</v>
      </c>
      <c r="AO15" s="11">
        <v>83</v>
      </c>
      <c r="AP15" s="16">
        <v>63.11</v>
      </c>
      <c r="AR15" s="10">
        <v>14</v>
      </c>
      <c r="AS15" s="11">
        <v>82</v>
      </c>
      <c r="AT15" s="16">
        <v>62.209999999999994</v>
      </c>
      <c r="AU15" s="23"/>
      <c r="AV15" s="10">
        <v>13</v>
      </c>
      <c r="AW15" s="11">
        <v>86</v>
      </c>
      <c r="AX15" s="16">
        <v>61.84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 t="s">
        <v>74</v>
      </c>
      <c r="E16" s="11" t="s">
        <v>74</v>
      </c>
      <c r="F16" s="16" t="s">
        <v>74</v>
      </c>
      <c r="H16" s="10">
        <v>3</v>
      </c>
      <c r="I16" s="11">
        <v>6</v>
      </c>
      <c r="J16" s="16">
        <v>3.65</v>
      </c>
      <c r="L16" s="10" t="s">
        <v>74</v>
      </c>
      <c r="M16" s="11" t="s">
        <v>74</v>
      </c>
      <c r="N16" s="16" t="s">
        <v>74</v>
      </c>
      <c r="O16" s="27"/>
      <c r="P16" s="10" t="s">
        <v>74</v>
      </c>
      <c r="Q16" s="11" t="s">
        <v>74</v>
      </c>
      <c r="R16" s="16" t="s">
        <v>74</v>
      </c>
      <c r="S16" s="27"/>
      <c r="T16" s="10" t="s">
        <v>74</v>
      </c>
      <c r="U16" s="11" t="s">
        <v>74</v>
      </c>
      <c r="V16" s="16" t="s">
        <v>74</v>
      </c>
      <c r="X16" s="10" t="s">
        <v>74</v>
      </c>
      <c r="Y16" s="11" t="s">
        <v>74</v>
      </c>
      <c r="Z16" s="16" t="s">
        <v>74</v>
      </c>
      <c r="AB16" s="10" t="s">
        <v>74</v>
      </c>
      <c r="AC16" s="11" t="s">
        <v>74</v>
      </c>
      <c r="AD16" s="16" t="s">
        <v>74</v>
      </c>
      <c r="AF16" s="10" t="s">
        <v>74</v>
      </c>
      <c r="AG16" s="11" t="s">
        <v>74</v>
      </c>
      <c r="AH16" s="16" t="s">
        <v>74</v>
      </c>
      <c r="AJ16" s="10" t="s">
        <v>74</v>
      </c>
      <c r="AK16" s="11" t="s">
        <v>74</v>
      </c>
      <c r="AL16" s="16" t="s">
        <v>74</v>
      </c>
      <c r="AN16" s="10">
        <v>4</v>
      </c>
      <c r="AO16" s="11">
        <v>10</v>
      </c>
      <c r="AP16" s="16">
        <v>5.24</v>
      </c>
      <c r="AR16" s="10">
        <v>4</v>
      </c>
      <c r="AS16" s="11">
        <v>9</v>
      </c>
      <c r="AT16" s="16">
        <v>4.93</v>
      </c>
      <c r="AU16" s="23"/>
      <c r="AV16" s="10">
        <v>4</v>
      </c>
      <c r="AW16" s="11">
        <v>10</v>
      </c>
      <c r="AX16" s="16">
        <v>5.89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23</v>
      </c>
      <c r="E17" s="11">
        <v>121</v>
      </c>
      <c r="F17" s="16">
        <v>106.41</v>
      </c>
      <c r="H17" s="10">
        <v>24</v>
      </c>
      <c r="I17" s="11">
        <v>113</v>
      </c>
      <c r="J17" s="16">
        <v>97.820000000000007</v>
      </c>
      <c r="L17" s="10">
        <v>25</v>
      </c>
      <c r="M17" s="11">
        <v>115</v>
      </c>
      <c r="N17" s="16">
        <v>102.1</v>
      </c>
      <c r="O17" s="27"/>
      <c r="P17" s="10">
        <v>27</v>
      </c>
      <c r="Q17" s="11">
        <v>111</v>
      </c>
      <c r="R17" s="16">
        <v>99.52</v>
      </c>
      <c r="S17" s="27"/>
      <c r="T17" s="10">
        <v>25</v>
      </c>
      <c r="U17" s="11">
        <v>117</v>
      </c>
      <c r="V17" s="16">
        <v>102.49</v>
      </c>
      <c r="X17" s="10">
        <v>24</v>
      </c>
      <c r="Y17" s="11">
        <v>112</v>
      </c>
      <c r="Z17" s="16">
        <v>99.240000000000009</v>
      </c>
      <c r="AB17" s="10">
        <v>25</v>
      </c>
      <c r="AC17" s="11">
        <v>114</v>
      </c>
      <c r="AD17" s="16">
        <v>97.32</v>
      </c>
      <c r="AF17" s="10">
        <v>24</v>
      </c>
      <c r="AG17" s="11">
        <v>113</v>
      </c>
      <c r="AH17" s="16">
        <v>96.75</v>
      </c>
      <c r="AJ17" s="10">
        <v>23</v>
      </c>
      <c r="AK17" s="11">
        <v>107</v>
      </c>
      <c r="AL17" s="16">
        <v>94.8</v>
      </c>
      <c r="AN17" s="10">
        <v>23</v>
      </c>
      <c r="AO17" s="11">
        <v>116</v>
      </c>
      <c r="AP17" s="16">
        <v>101.12</v>
      </c>
      <c r="AR17" s="10">
        <v>23</v>
      </c>
      <c r="AS17" s="11">
        <v>121</v>
      </c>
      <c r="AT17" s="16">
        <v>108.31</v>
      </c>
      <c r="AU17" s="23"/>
      <c r="AV17" s="10">
        <v>23</v>
      </c>
      <c r="AW17" s="11">
        <v>113</v>
      </c>
      <c r="AX17" s="16">
        <v>99.45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>
        <v>0</v>
      </c>
      <c r="M18" s="11">
        <v>0</v>
      </c>
      <c r="N18" s="16">
        <v>0</v>
      </c>
      <c r="O18" s="27"/>
      <c r="P18" s="10">
        <v>0</v>
      </c>
      <c r="Q18" s="11">
        <v>0</v>
      </c>
      <c r="R18" s="16">
        <v>0</v>
      </c>
      <c r="S18" s="27"/>
      <c r="T18" s="10">
        <v>0</v>
      </c>
      <c r="U18" s="11">
        <v>0</v>
      </c>
      <c r="V18" s="16">
        <v>0</v>
      </c>
      <c r="X18" s="10">
        <v>0</v>
      </c>
      <c r="Y18" s="11">
        <v>0</v>
      </c>
      <c r="Z18" s="16">
        <v>0</v>
      </c>
      <c r="AB18" s="10">
        <v>0</v>
      </c>
      <c r="AC18" s="11">
        <v>0</v>
      </c>
      <c r="AD18" s="16">
        <v>0</v>
      </c>
      <c r="AF18" s="10">
        <v>0</v>
      </c>
      <c r="AG18" s="11">
        <v>0</v>
      </c>
      <c r="AH18" s="16">
        <v>0</v>
      </c>
      <c r="AJ18" s="10">
        <v>0</v>
      </c>
      <c r="AK18" s="11">
        <v>0</v>
      </c>
      <c r="AL18" s="16">
        <v>0</v>
      </c>
      <c r="AN18" s="10">
        <v>0</v>
      </c>
      <c r="AO18" s="11">
        <v>0</v>
      </c>
      <c r="AP18" s="16">
        <v>0</v>
      </c>
      <c r="AR18" s="10">
        <v>0</v>
      </c>
      <c r="AS18" s="11">
        <v>0</v>
      </c>
      <c r="AT18" s="16">
        <v>0</v>
      </c>
      <c r="AU18" s="23"/>
      <c r="AV18" s="10">
        <v>0</v>
      </c>
      <c r="AW18" s="11">
        <v>0</v>
      </c>
      <c r="AX18" s="16">
        <v>0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 t="s">
        <v>74</v>
      </c>
      <c r="E19" s="11" t="s">
        <v>74</v>
      </c>
      <c r="F19" s="16" t="s">
        <v>74</v>
      </c>
      <c r="H19" s="10" t="s">
        <v>74</v>
      </c>
      <c r="I19" s="11" t="s">
        <v>74</v>
      </c>
      <c r="J19" s="16" t="s">
        <v>74</v>
      </c>
      <c r="L19" s="10" t="s">
        <v>74</v>
      </c>
      <c r="M19" s="11" t="s">
        <v>74</v>
      </c>
      <c r="N19" s="16" t="s">
        <v>74</v>
      </c>
      <c r="O19" s="27"/>
      <c r="P19" s="10" t="s">
        <v>74</v>
      </c>
      <c r="Q19" s="11" t="s">
        <v>74</v>
      </c>
      <c r="R19" s="16" t="s">
        <v>74</v>
      </c>
      <c r="S19" s="27"/>
      <c r="T19" s="10" t="s">
        <v>74</v>
      </c>
      <c r="U19" s="11" t="s">
        <v>74</v>
      </c>
      <c r="V19" s="16" t="s">
        <v>74</v>
      </c>
      <c r="X19" s="10" t="s">
        <v>74</v>
      </c>
      <c r="Y19" s="11" t="s">
        <v>74</v>
      </c>
      <c r="Z19" s="16" t="s">
        <v>74</v>
      </c>
      <c r="AB19" s="10" t="s">
        <v>74</v>
      </c>
      <c r="AC19" s="11" t="s">
        <v>74</v>
      </c>
      <c r="AD19" s="16" t="s">
        <v>74</v>
      </c>
      <c r="AF19" s="10" t="s">
        <v>74</v>
      </c>
      <c r="AG19" s="11" t="s">
        <v>74</v>
      </c>
      <c r="AH19" s="16" t="s">
        <v>74</v>
      </c>
      <c r="AJ19" s="10" t="s">
        <v>74</v>
      </c>
      <c r="AK19" s="11" t="s">
        <v>74</v>
      </c>
      <c r="AL19" s="16" t="s">
        <v>74</v>
      </c>
      <c r="AN19" s="10" t="s">
        <v>74</v>
      </c>
      <c r="AO19" s="11" t="s">
        <v>74</v>
      </c>
      <c r="AP19" s="16" t="s">
        <v>74</v>
      </c>
      <c r="AR19" s="10" t="s">
        <v>74</v>
      </c>
      <c r="AS19" s="11" t="s">
        <v>74</v>
      </c>
      <c r="AT19" s="16" t="s">
        <v>74</v>
      </c>
      <c r="AU19" s="23"/>
      <c r="AV19" s="10" t="s">
        <v>74</v>
      </c>
      <c r="AW19" s="11" t="s">
        <v>74</v>
      </c>
      <c r="AX19" s="16" t="s">
        <v>74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5</v>
      </c>
      <c r="E20" s="11">
        <v>11</v>
      </c>
      <c r="F20" s="16">
        <v>8.6900000000000013</v>
      </c>
      <c r="H20" s="10">
        <v>4</v>
      </c>
      <c r="I20" s="11">
        <v>10</v>
      </c>
      <c r="J20" s="16">
        <v>7.25</v>
      </c>
      <c r="L20" s="10">
        <v>4</v>
      </c>
      <c r="M20" s="11">
        <v>10</v>
      </c>
      <c r="N20" s="16">
        <v>7.66</v>
      </c>
      <c r="O20" s="27"/>
      <c r="P20" s="10">
        <v>4</v>
      </c>
      <c r="Q20" s="11">
        <v>9</v>
      </c>
      <c r="R20" s="16">
        <v>6.8000000000000007</v>
      </c>
      <c r="S20" s="27"/>
      <c r="T20" s="10">
        <v>4</v>
      </c>
      <c r="U20" s="11">
        <v>9</v>
      </c>
      <c r="V20" s="16">
        <v>6.76</v>
      </c>
      <c r="X20" s="10">
        <v>4</v>
      </c>
      <c r="Y20" s="11">
        <v>10</v>
      </c>
      <c r="Z20" s="16">
        <v>8.2000000000000011</v>
      </c>
      <c r="AB20" s="10">
        <v>4</v>
      </c>
      <c r="AC20" s="11">
        <v>11</v>
      </c>
      <c r="AD20" s="16">
        <v>8.07</v>
      </c>
      <c r="AF20" s="10">
        <v>4</v>
      </c>
      <c r="AG20" s="11">
        <v>10</v>
      </c>
      <c r="AH20" s="16">
        <v>7.7799999999999994</v>
      </c>
      <c r="AJ20" s="10">
        <v>4</v>
      </c>
      <c r="AK20" s="11">
        <v>10</v>
      </c>
      <c r="AL20" s="16">
        <v>7.13</v>
      </c>
      <c r="AN20" s="10">
        <v>4</v>
      </c>
      <c r="AO20" s="11">
        <v>12</v>
      </c>
      <c r="AP20" s="16">
        <v>8.32</v>
      </c>
      <c r="AR20" s="10">
        <v>4</v>
      </c>
      <c r="AS20" s="11">
        <v>14</v>
      </c>
      <c r="AT20" s="16">
        <v>10.3</v>
      </c>
      <c r="AU20" s="23"/>
      <c r="AV20" s="10">
        <v>4</v>
      </c>
      <c r="AW20" s="11">
        <v>14</v>
      </c>
      <c r="AX20" s="16">
        <v>10.719999999999999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4</v>
      </c>
      <c r="E21" s="11">
        <v>23</v>
      </c>
      <c r="F21" s="16">
        <v>20.059999999999999</v>
      </c>
      <c r="H21" s="10">
        <v>4</v>
      </c>
      <c r="I21" s="11">
        <v>18</v>
      </c>
      <c r="J21" s="16">
        <v>16.11</v>
      </c>
      <c r="L21" s="10">
        <v>5</v>
      </c>
      <c r="M21" s="11">
        <v>20</v>
      </c>
      <c r="N21" s="16">
        <v>16.37</v>
      </c>
      <c r="O21" s="27"/>
      <c r="P21" s="10">
        <v>5</v>
      </c>
      <c r="Q21" s="11">
        <v>20</v>
      </c>
      <c r="R21" s="16">
        <v>16.75</v>
      </c>
      <c r="S21" s="27"/>
      <c r="T21" s="10">
        <v>5</v>
      </c>
      <c r="U21" s="11">
        <v>21</v>
      </c>
      <c r="V21" s="16">
        <v>17.13</v>
      </c>
      <c r="X21" s="10">
        <v>5</v>
      </c>
      <c r="Y21" s="11">
        <v>21</v>
      </c>
      <c r="Z21" s="16">
        <v>16.78</v>
      </c>
      <c r="AB21" s="10">
        <v>4</v>
      </c>
      <c r="AC21" s="11">
        <v>14</v>
      </c>
      <c r="AD21" s="16">
        <v>11.98</v>
      </c>
      <c r="AF21" s="10">
        <v>4</v>
      </c>
      <c r="AG21" s="11">
        <v>15</v>
      </c>
      <c r="AH21" s="16">
        <v>12.55</v>
      </c>
      <c r="AJ21" s="10">
        <v>5</v>
      </c>
      <c r="AK21" s="11">
        <v>19</v>
      </c>
      <c r="AL21" s="16">
        <v>15.91</v>
      </c>
      <c r="AN21" s="10">
        <v>5</v>
      </c>
      <c r="AO21" s="11">
        <v>18</v>
      </c>
      <c r="AP21" s="16">
        <v>14.81</v>
      </c>
      <c r="AR21" s="10">
        <v>5</v>
      </c>
      <c r="AS21" s="11">
        <v>17</v>
      </c>
      <c r="AT21" s="16">
        <v>14.67</v>
      </c>
      <c r="AU21" s="23"/>
      <c r="AV21" s="10">
        <v>5</v>
      </c>
      <c r="AW21" s="11">
        <v>16</v>
      </c>
      <c r="AX21" s="16">
        <v>13.68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0</v>
      </c>
      <c r="E22" s="11">
        <v>0</v>
      </c>
      <c r="F22" s="16">
        <v>0</v>
      </c>
      <c r="H22" s="10">
        <v>0</v>
      </c>
      <c r="I22" s="11">
        <v>0</v>
      </c>
      <c r="J22" s="16">
        <v>0</v>
      </c>
      <c r="L22" s="10">
        <v>0</v>
      </c>
      <c r="M22" s="11">
        <v>0</v>
      </c>
      <c r="N22" s="16">
        <v>0</v>
      </c>
      <c r="O22" s="27"/>
      <c r="P22" s="10">
        <v>0</v>
      </c>
      <c r="Q22" s="11">
        <v>0</v>
      </c>
      <c r="R22" s="16">
        <v>0</v>
      </c>
      <c r="S22" s="27"/>
      <c r="T22" s="10">
        <v>0</v>
      </c>
      <c r="U22" s="11">
        <v>0</v>
      </c>
      <c r="V22" s="16">
        <v>0</v>
      </c>
      <c r="X22" s="10">
        <v>0</v>
      </c>
      <c r="Y22" s="11">
        <v>0</v>
      </c>
      <c r="Z22" s="16">
        <v>0</v>
      </c>
      <c r="AB22" s="10">
        <v>0</v>
      </c>
      <c r="AC22" s="11">
        <v>0</v>
      </c>
      <c r="AD22" s="16">
        <v>0</v>
      </c>
      <c r="AF22" s="10">
        <v>0</v>
      </c>
      <c r="AG22" s="11">
        <v>0</v>
      </c>
      <c r="AH22" s="16">
        <v>0</v>
      </c>
      <c r="AJ22" s="10">
        <v>0</v>
      </c>
      <c r="AK22" s="11">
        <v>0</v>
      </c>
      <c r="AL22" s="16">
        <v>0</v>
      </c>
      <c r="AN22" s="10">
        <v>0</v>
      </c>
      <c r="AO22" s="11">
        <v>0</v>
      </c>
      <c r="AP22" s="16">
        <v>0</v>
      </c>
      <c r="AR22" s="10">
        <v>0</v>
      </c>
      <c r="AS22" s="11">
        <v>0</v>
      </c>
      <c r="AT22" s="16">
        <v>0</v>
      </c>
      <c r="AU22" s="23"/>
      <c r="AV22" s="10">
        <v>0</v>
      </c>
      <c r="AW22" s="11">
        <v>0</v>
      </c>
      <c r="AX22" s="16">
        <v>0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0</v>
      </c>
      <c r="E23" s="11">
        <v>0</v>
      </c>
      <c r="F23" s="16">
        <v>0</v>
      </c>
      <c r="H23" s="10">
        <v>0</v>
      </c>
      <c r="I23" s="11">
        <v>0</v>
      </c>
      <c r="J23" s="16">
        <v>0</v>
      </c>
      <c r="L23" s="10">
        <v>0</v>
      </c>
      <c r="M23" s="11">
        <v>0</v>
      </c>
      <c r="N23" s="16">
        <v>0</v>
      </c>
      <c r="O23" s="27"/>
      <c r="P23" s="10">
        <v>0</v>
      </c>
      <c r="Q23" s="11">
        <v>0</v>
      </c>
      <c r="R23" s="16">
        <v>0</v>
      </c>
      <c r="S23" s="27"/>
      <c r="T23" s="10">
        <v>0</v>
      </c>
      <c r="U23" s="11">
        <v>0</v>
      </c>
      <c r="V23" s="16">
        <v>0</v>
      </c>
      <c r="X23" s="10">
        <v>0</v>
      </c>
      <c r="Y23" s="11">
        <v>0</v>
      </c>
      <c r="Z23" s="16">
        <v>0</v>
      </c>
      <c r="AB23" s="10">
        <v>0</v>
      </c>
      <c r="AC23" s="11">
        <v>0</v>
      </c>
      <c r="AD23" s="16">
        <v>0</v>
      </c>
      <c r="AF23" s="10">
        <v>0</v>
      </c>
      <c r="AG23" s="11">
        <v>0</v>
      </c>
      <c r="AH23" s="16">
        <v>0</v>
      </c>
      <c r="AJ23" s="10">
        <v>0</v>
      </c>
      <c r="AK23" s="11">
        <v>0</v>
      </c>
      <c r="AL23" s="16">
        <v>0</v>
      </c>
      <c r="AN23" s="10">
        <v>0</v>
      </c>
      <c r="AO23" s="11">
        <v>0</v>
      </c>
      <c r="AP23" s="16">
        <v>0</v>
      </c>
      <c r="AR23" s="10">
        <v>0</v>
      </c>
      <c r="AS23" s="11">
        <v>0</v>
      </c>
      <c r="AT23" s="16">
        <v>0</v>
      </c>
      <c r="AU23" s="23"/>
      <c r="AV23" s="10">
        <v>0</v>
      </c>
      <c r="AW23" s="11">
        <v>0</v>
      </c>
      <c r="AX23" s="16">
        <v>0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 t="s">
        <v>74</v>
      </c>
      <c r="E24" s="11" t="s">
        <v>74</v>
      </c>
      <c r="F24" s="16" t="s">
        <v>74</v>
      </c>
      <c r="H24" s="10" t="s">
        <v>74</v>
      </c>
      <c r="I24" s="11" t="s">
        <v>74</v>
      </c>
      <c r="J24" s="16" t="s">
        <v>74</v>
      </c>
      <c r="L24" s="10" t="s">
        <v>74</v>
      </c>
      <c r="M24" s="11" t="s">
        <v>74</v>
      </c>
      <c r="N24" s="16" t="s">
        <v>74</v>
      </c>
      <c r="O24" s="27"/>
      <c r="P24" s="10" t="s">
        <v>74</v>
      </c>
      <c r="Q24" s="11" t="s">
        <v>74</v>
      </c>
      <c r="R24" s="16" t="s">
        <v>74</v>
      </c>
      <c r="S24" s="27"/>
      <c r="T24" s="10" t="s">
        <v>74</v>
      </c>
      <c r="U24" s="11" t="s">
        <v>74</v>
      </c>
      <c r="V24" s="16" t="s">
        <v>74</v>
      </c>
      <c r="X24" s="10" t="s">
        <v>74</v>
      </c>
      <c r="Y24" s="11" t="s">
        <v>74</v>
      </c>
      <c r="Z24" s="16" t="s">
        <v>74</v>
      </c>
      <c r="AB24" s="10" t="s">
        <v>74</v>
      </c>
      <c r="AC24" s="11" t="s">
        <v>74</v>
      </c>
      <c r="AD24" s="16" t="s">
        <v>74</v>
      </c>
      <c r="AF24" s="10" t="s">
        <v>74</v>
      </c>
      <c r="AG24" s="11" t="s">
        <v>74</v>
      </c>
      <c r="AH24" s="16" t="s">
        <v>74</v>
      </c>
      <c r="AJ24" s="10" t="s">
        <v>74</v>
      </c>
      <c r="AK24" s="11" t="s">
        <v>74</v>
      </c>
      <c r="AL24" s="16" t="s">
        <v>74</v>
      </c>
      <c r="AN24" s="10" t="s">
        <v>74</v>
      </c>
      <c r="AO24" s="11" t="s">
        <v>74</v>
      </c>
      <c r="AP24" s="16" t="s">
        <v>74</v>
      </c>
      <c r="AR24" s="10" t="s">
        <v>74</v>
      </c>
      <c r="AS24" s="11" t="s">
        <v>74</v>
      </c>
      <c r="AT24" s="16" t="s">
        <v>74</v>
      </c>
      <c r="AU24" s="23"/>
      <c r="AV24" s="10" t="s">
        <v>74</v>
      </c>
      <c r="AW24" s="11" t="s">
        <v>74</v>
      </c>
      <c r="AX24" s="16" t="s">
        <v>74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 t="s">
        <v>74</v>
      </c>
      <c r="I25" s="11" t="s">
        <v>74</v>
      </c>
      <c r="J25" s="16" t="s">
        <v>74</v>
      </c>
      <c r="L25" s="10" t="s">
        <v>74</v>
      </c>
      <c r="M25" s="11" t="s">
        <v>74</v>
      </c>
      <c r="N25" s="16" t="s">
        <v>74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9</v>
      </c>
      <c r="E26" s="11">
        <v>24</v>
      </c>
      <c r="F26" s="16">
        <v>18.350000000000001</v>
      </c>
      <c r="H26" s="10">
        <v>8</v>
      </c>
      <c r="I26" s="11">
        <v>25</v>
      </c>
      <c r="J26" s="16">
        <v>19.440000000000001</v>
      </c>
      <c r="L26" s="10">
        <v>8</v>
      </c>
      <c r="M26" s="11">
        <v>25</v>
      </c>
      <c r="N26" s="16">
        <v>20.2</v>
      </c>
      <c r="O26" s="27"/>
      <c r="P26" s="10">
        <v>8</v>
      </c>
      <c r="Q26" s="11">
        <v>25</v>
      </c>
      <c r="R26" s="16">
        <v>19.71</v>
      </c>
      <c r="S26" s="27"/>
      <c r="T26" s="10">
        <v>7</v>
      </c>
      <c r="U26" s="11">
        <v>22</v>
      </c>
      <c r="V26" s="16">
        <v>16.600000000000001</v>
      </c>
      <c r="X26" s="10">
        <v>7</v>
      </c>
      <c r="Y26" s="11">
        <v>24</v>
      </c>
      <c r="Z26" s="16">
        <v>19.25</v>
      </c>
      <c r="AB26" s="10">
        <v>7</v>
      </c>
      <c r="AC26" s="11">
        <v>27</v>
      </c>
      <c r="AD26" s="16">
        <v>20.959999999999997</v>
      </c>
      <c r="AF26" s="10">
        <v>7</v>
      </c>
      <c r="AG26" s="11">
        <v>28</v>
      </c>
      <c r="AH26" s="16">
        <v>21.01</v>
      </c>
      <c r="AJ26" s="10">
        <v>7</v>
      </c>
      <c r="AK26" s="11">
        <v>27</v>
      </c>
      <c r="AL26" s="16">
        <v>20.25</v>
      </c>
      <c r="AN26" s="10">
        <v>7</v>
      </c>
      <c r="AO26" s="11">
        <v>27</v>
      </c>
      <c r="AP26" s="16">
        <v>20.92</v>
      </c>
      <c r="AR26" s="10">
        <v>6</v>
      </c>
      <c r="AS26" s="11">
        <v>24</v>
      </c>
      <c r="AT26" s="16">
        <v>18.700000000000003</v>
      </c>
      <c r="AU26" s="23"/>
      <c r="AV26" s="10">
        <v>6</v>
      </c>
      <c r="AW26" s="11">
        <v>24</v>
      </c>
      <c r="AX26" s="16">
        <v>17.86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5</v>
      </c>
      <c r="E27" s="11">
        <v>205</v>
      </c>
      <c r="F27" s="16">
        <v>188.11</v>
      </c>
      <c r="H27" s="10">
        <v>6</v>
      </c>
      <c r="I27" s="11">
        <v>196</v>
      </c>
      <c r="J27" s="16">
        <v>177.44</v>
      </c>
      <c r="L27" s="10">
        <v>6</v>
      </c>
      <c r="M27" s="11">
        <v>202</v>
      </c>
      <c r="N27" s="16">
        <v>179.87</v>
      </c>
      <c r="O27" s="27"/>
      <c r="P27" s="10">
        <v>6</v>
      </c>
      <c r="Q27" s="11">
        <v>187</v>
      </c>
      <c r="R27" s="16">
        <v>169.8</v>
      </c>
      <c r="S27" s="27"/>
      <c r="T27" s="10">
        <v>6</v>
      </c>
      <c r="U27" s="11">
        <v>192</v>
      </c>
      <c r="V27" s="16">
        <v>173.42000000000002</v>
      </c>
      <c r="X27" s="10">
        <v>6</v>
      </c>
      <c r="Y27" s="11">
        <v>197</v>
      </c>
      <c r="Z27" s="16">
        <v>181.59</v>
      </c>
      <c r="AB27" s="10">
        <v>6</v>
      </c>
      <c r="AC27" s="11">
        <v>197</v>
      </c>
      <c r="AD27" s="16">
        <v>178.54000000000002</v>
      </c>
      <c r="AF27" s="10">
        <v>6</v>
      </c>
      <c r="AG27" s="11">
        <v>174</v>
      </c>
      <c r="AH27" s="16">
        <v>156.09</v>
      </c>
      <c r="AJ27" s="10">
        <v>4</v>
      </c>
      <c r="AK27" s="11">
        <v>211</v>
      </c>
      <c r="AL27" s="16">
        <v>189.91000000000003</v>
      </c>
      <c r="AN27" s="10">
        <v>4</v>
      </c>
      <c r="AO27" s="11">
        <v>222</v>
      </c>
      <c r="AP27" s="16">
        <v>200.48000000000002</v>
      </c>
      <c r="AR27" s="10">
        <v>4</v>
      </c>
      <c r="AS27" s="11">
        <v>238</v>
      </c>
      <c r="AT27" s="16">
        <v>222.63</v>
      </c>
      <c r="AU27" s="23"/>
      <c r="AV27" s="10">
        <v>5</v>
      </c>
      <c r="AW27" s="11">
        <v>219</v>
      </c>
      <c r="AX27" s="16">
        <v>200.12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 t="s">
        <v>74</v>
      </c>
      <c r="E28" s="11" t="s">
        <v>74</v>
      </c>
      <c r="F28" s="16" t="s">
        <v>74</v>
      </c>
      <c r="H28" s="10">
        <v>4</v>
      </c>
      <c r="I28" s="11">
        <v>17</v>
      </c>
      <c r="J28" s="16">
        <v>13.49</v>
      </c>
      <c r="L28" s="10">
        <v>4</v>
      </c>
      <c r="M28" s="11">
        <v>13</v>
      </c>
      <c r="N28" s="16">
        <v>11.58</v>
      </c>
      <c r="O28" s="27"/>
      <c r="P28" s="10">
        <v>4</v>
      </c>
      <c r="Q28" s="11">
        <v>14</v>
      </c>
      <c r="R28" s="16">
        <v>11.47</v>
      </c>
      <c r="S28" s="27"/>
      <c r="T28" s="10">
        <v>4</v>
      </c>
      <c r="U28" s="11">
        <v>22</v>
      </c>
      <c r="V28" s="16">
        <v>15.49</v>
      </c>
      <c r="X28" s="10">
        <v>4</v>
      </c>
      <c r="Y28" s="11">
        <v>24</v>
      </c>
      <c r="Z28" s="16">
        <v>15.76</v>
      </c>
      <c r="AB28" s="10" t="s">
        <v>74</v>
      </c>
      <c r="AC28" s="11" t="s">
        <v>74</v>
      </c>
      <c r="AD28" s="16" t="s">
        <v>74</v>
      </c>
      <c r="AF28" s="10" t="s">
        <v>74</v>
      </c>
      <c r="AG28" s="11" t="s">
        <v>74</v>
      </c>
      <c r="AH28" s="16" t="s">
        <v>74</v>
      </c>
      <c r="AJ28" s="10" t="s">
        <v>74</v>
      </c>
      <c r="AK28" s="11" t="s">
        <v>74</v>
      </c>
      <c r="AL28" s="16" t="s">
        <v>74</v>
      </c>
      <c r="AN28" s="10" t="s">
        <v>74</v>
      </c>
      <c r="AO28" s="11" t="s">
        <v>74</v>
      </c>
      <c r="AP28" s="16" t="s">
        <v>74</v>
      </c>
      <c r="AR28" s="10" t="s">
        <v>74</v>
      </c>
      <c r="AS28" s="11" t="s">
        <v>74</v>
      </c>
      <c r="AT28" s="16" t="s">
        <v>74</v>
      </c>
      <c r="AU28" s="23"/>
      <c r="AV28" s="10" t="s">
        <v>74</v>
      </c>
      <c r="AW28" s="11" t="s">
        <v>74</v>
      </c>
      <c r="AX28" s="16" t="s">
        <v>74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15</v>
      </c>
      <c r="E29" s="11">
        <v>194</v>
      </c>
      <c r="F29" s="16">
        <v>180.72</v>
      </c>
      <c r="H29" s="10">
        <v>15</v>
      </c>
      <c r="I29" s="11">
        <v>179</v>
      </c>
      <c r="J29" s="16">
        <v>168.04000000000002</v>
      </c>
      <c r="L29" s="10">
        <v>16</v>
      </c>
      <c r="M29" s="11">
        <v>158</v>
      </c>
      <c r="N29" s="16">
        <v>146.82999999999998</v>
      </c>
      <c r="O29" s="27"/>
      <c r="P29" s="10">
        <v>18</v>
      </c>
      <c r="Q29" s="11">
        <v>174</v>
      </c>
      <c r="R29" s="16">
        <v>162.63</v>
      </c>
      <c r="S29" s="27"/>
      <c r="T29" s="10">
        <v>18</v>
      </c>
      <c r="U29" s="11">
        <v>176</v>
      </c>
      <c r="V29" s="16">
        <v>166.82</v>
      </c>
      <c r="X29" s="10">
        <v>20</v>
      </c>
      <c r="Y29" s="11">
        <v>172</v>
      </c>
      <c r="Z29" s="16">
        <v>156.80000000000001</v>
      </c>
      <c r="AB29" s="10">
        <v>17</v>
      </c>
      <c r="AC29" s="11">
        <v>198</v>
      </c>
      <c r="AD29" s="16">
        <v>183.88</v>
      </c>
      <c r="AF29" s="10">
        <v>15</v>
      </c>
      <c r="AG29" s="11">
        <v>200</v>
      </c>
      <c r="AH29" s="16">
        <v>187.95</v>
      </c>
      <c r="AJ29" s="10">
        <v>15</v>
      </c>
      <c r="AK29" s="11">
        <v>173</v>
      </c>
      <c r="AL29" s="16">
        <v>161.16</v>
      </c>
      <c r="AN29" s="10">
        <v>15</v>
      </c>
      <c r="AO29" s="11">
        <v>185</v>
      </c>
      <c r="AP29" s="16">
        <v>170.93</v>
      </c>
      <c r="AR29" s="10">
        <v>15</v>
      </c>
      <c r="AS29" s="11">
        <v>205</v>
      </c>
      <c r="AT29" s="16">
        <v>192.45</v>
      </c>
      <c r="AU29" s="23"/>
      <c r="AV29" s="10">
        <v>15</v>
      </c>
      <c r="AW29" s="11">
        <v>208</v>
      </c>
      <c r="AX29" s="16">
        <v>194.18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39</v>
      </c>
      <c r="E30" s="17">
        <v>164</v>
      </c>
      <c r="F30" s="16">
        <v>143.75</v>
      </c>
      <c r="H30" s="10">
        <v>39</v>
      </c>
      <c r="I30" s="17">
        <v>151</v>
      </c>
      <c r="J30" s="16">
        <v>133.43</v>
      </c>
      <c r="L30" s="10">
        <v>38</v>
      </c>
      <c r="M30" s="17">
        <v>152</v>
      </c>
      <c r="N30" s="16">
        <v>136.31</v>
      </c>
      <c r="O30" s="27"/>
      <c r="P30" s="10">
        <v>39</v>
      </c>
      <c r="Q30" s="17">
        <v>146</v>
      </c>
      <c r="R30" s="16">
        <v>133.69</v>
      </c>
      <c r="S30" s="27"/>
      <c r="T30" s="10">
        <v>38</v>
      </c>
      <c r="U30" s="17">
        <v>135</v>
      </c>
      <c r="V30" s="16">
        <v>122.67</v>
      </c>
      <c r="X30" s="10">
        <v>33</v>
      </c>
      <c r="Y30" s="17">
        <v>122</v>
      </c>
      <c r="Z30" s="16">
        <v>109.26</v>
      </c>
      <c r="AB30" s="10">
        <v>37</v>
      </c>
      <c r="AC30" s="17">
        <v>142</v>
      </c>
      <c r="AD30" s="16">
        <v>124.62</v>
      </c>
      <c r="AF30" s="10">
        <v>35</v>
      </c>
      <c r="AG30" s="17">
        <v>128</v>
      </c>
      <c r="AH30" s="16">
        <v>113.07</v>
      </c>
      <c r="AJ30" s="10">
        <v>36</v>
      </c>
      <c r="AK30" s="17">
        <v>126</v>
      </c>
      <c r="AL30" s="16">
        <v>111.78</v>
      </c>
      <c r="AN30" s="10">
        <v>37</v>
      </c>
      <c r="AO30" s="17">
        <v>134</v>
      </c>
      <c r="AP30" s="16">
        <v>117.19</v>
      </c>
      <c r="AR30" s="10">
        <v>37</v>
      </c>
      <c r="AS30" s="17">
        <v>131</v>
      </c>
      <c r="AT30" s="16">
        <v>114.61</v>
      </c>
      <c r="AU30" s="23"/>
      <c r="AV30" s="10">
        <v>35</v>
      </c>
      <c r="AW30" s="17">
        <v>120</v>
      </c>
      <c r="AX30" s="16">
        <v>104.97999999999999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124</v>
      </c>
      <c r="E31" s="18">
        <v>1101</v>
      </c>
      <c r="F31" s="15">
        <v>987.37000000000012</v>
      </c>
      <c r="H31" s="14">
        <v>126</v>
      </c>
      <c r="I31" s="18">
        <v>1054</v>
      </c>
      <c r="J31" s="15">
        <v>937.95</v>
      </c>
      <c r="L31" s="14">
        <v>130</v>
      </c>
      <c r="M31" s="18">
        <v>1034</v>
      </c>
      <c r="N31" s="15">
        <v>923.60000000000014</v>
      </c>
      <c r="O31" s="27"/>
      <c r="P31" s="14">
        <v>135</v>
      </c>
      <c r="Q31" s="18">
        <v>1028</v>
      </c>
      <c r="R31" s="15">
        <v>919.95</v>
      </c>
      <c r="S31" s="27"/>
      <c r="T31" s="14">
        <v>130</v>
      </c>
      <c r="U31" s="18">
        <v>1036</v>
      </c>
      <c r="V31" s="15">
        <v>923.91</v>
      </c>
      <c r="X31" s="14">
        <v>127</v>
      </c>
      <c r="Y31" s="18">
        <v>1026</v>
      </c>
      <c r="Z31" s="15">
        <v>858.84999999999991</v>
      </c>
      <c r="AB31" s="14">
        <v>127</v>
      </c>
      <c r="AC31" s="18">
        <v>1047</v>
      </c>
      <c r="AD31" s="15">
        <v>921.38000000000011</v>
      </c>
      <c r="AF31" s="14">
        <v>120</v>
      </c>
      <c r="AG31" s="18">
        <v>983</v>
      </c>
      <c r="AH31" s="15">
        <v>872.93999999999983</v>
      </c>
      <c r="AJ31" s="14">
        <v>117</v>
      </c>
      <c r="AK31" s="18">
        <v>970</v>
      </c>
      <c r="AL31" s="15">
        <v>820.25999999999988</v>
      </c>
      <c r="AN31" s="14">
        <v>120</v>
      </c>
      <c r="AO31" s="18">
        <v>1005</v>
      </c>
      <c r="AP31" s="15">
        <v>882.52000000000021</v>
      </c>
      <c r="AR31" s="14">
        <v>118</v>
      </c>
      <c r="AS31" s="18">
        <v>1046</v>
      </c>
      <c r="AT31" s="15">
        <v>940.38</v>
      </c>
      <c r="AU31" s="23"/>
      <c r="AV31" s="14">
        <v>116</v>
      </c>
      <c r="AW31" s="18">
        <v>970</v>
      </c>
      <c r="AX31" s="15">
        <v>833.44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16</v>
      </c>
      <c r="E32" s="17">
        <v>84</v>
      </c>
      <c r="F32" s="16">
        <v>68.42</v>
      </c>
      <c r="H32" s="10">
        <v>16</v>
      </c>
      <c r="I32" s="17">
        <v>76</v>
      </c>
      <c r="J32" s="16">
        <v>61.89</v>
      </c>
      <c r="L32" s="10">
        <v>18</v>
      </c>
      <c r="M32" s="17">
        <v>72</v>
      </c>
      <c r="N32" s="16">
        <v>60.78</v>
      </c>
      <c r="O32" s="27"/>
      <c r="P32" s="10">
        <v>18</v>
      </c>
      <c r="Q32" s="17">
        <v>74</v>
      </c>
      <c r="R32" s="16">
        <v>63.349999999999994</v>
      </c>
      <c r="S32" s="27"/>
      <c r="T32" s="10">
        <v>18</v>
      </c>
      <c r="U32" s="17">
        <v>69</v>
      </c>
      <c r="V32" s="16">
        <v>59.35</v>
      </c>
      <c r="X32" s="10">
        <v>16</v>
      </c>
      <c r="Y32" s="17">
        <v>61</v>
      </c>
      <c r="Z32" s="16">
        <v>53.55</v>
      </c>
      <c r="AB32" s="10">
        <v>16</v>
      </c>
      <c r="AC32" s="17">
        <v>60</v>
      </c>
      <c r="AD32" s="16">
        <v>54.089999999999996</v>
      </c>
      <c r="AF32" s="10">
        <v>16</v>
      </c>
      <c r="AG32" s="17">
        <v>64</v>
      </c>
      <c r="AH32" s="16">
        <v>57.33</v>
      </c>
      <c r="AJ32" s="10">
        <v>17</v>
      </c>
      <c r="AK32" s="17">
        <v>67</v>
      </c>
      <c r="AL32" s="16">
        <v>58.89</v>
      </c>
      <c r="AN32" s="10">
        <v>16</v>
      </c>
      <c r="AO32" s="17">
        <v>63</v>
      </c>
      <c r="AP32" s="16">
        <v>55.480000000000004</v>
      </c>
      <c r="AR32" s="10">
        <v>17</v>
      </c>
      <c r="AS32" s="17">
        <v>65</v>
      </c>
      <c r="AT32" s="16">
        <v>57.16</v>
      </c>
      <c r="AU32" s="23"/>
      <c r="AV32" s="10">
        <v>16</v>
      </c>
      <c r="AW32" s="17">
        <v>83</v>
      </c>
      <c r="AX32" s="16">
        <v>76.099999999999994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24</v>
      </c>
      <c r="E33" s="11">
        <v>156</v>
      </c>
      <c r="F33" s="16">
        <v>121.32</v>
      </c>
      <c r="H33" s="10">
        <v>22</v>
      </c>
      <c r="I33" s="11">
        <v>158</v>
      </c>
      <c r="J33" s="16">
        <v>124.25</v>
      </c>
      <c r="L33" s="10">
        <v>23</v>
      </c>
      <c r="M33" s="11">
        <v>146</v>
      </c>
      <c r="N33" s="16">
        <v>113.82</v>
      </c>
      <c r="O33" s="27"/>
      <c r="P33" s="10">
        <v>22</v>
      </c>
      <c r="Q33" s="11">
        <v>145</v>
      </c>
      <c r="R33" s="16">
        <v>111.41</v>
      </c>
      <c r="S33" s="27"/>
      <c r="T33" s="10">
        <v>22</v>
      </c>
      <c r="U33" s="11">
        <v>145</v>
      </c>
      <c r="V33" s="16">
        <v>120.82000000000001</v>
      </c>
      <c r="X33" s="10">
        <v>25</v>
      </c>
      <c r="Y33" s="11">
        <v>151</v>
      </c>
      <c r="Z33" s="16">
        <v>119.91999999999999</v>
      </c>
      <c r="AB33" s="10">
        <v>25</v>
      </c>
      <c r="AC33" s="11">
        <v>145</v>
      </c>
      <c r="AD33" s="16">
        <v>123.68</v>
      </c>
      <c r="AF33" s="10">
        <v>26</v>
      </c>
      <c r="AG33" s="11">
        <v>163</v>
      </c>
      <c r="AH33" s="16">
        <v>124.61</v>
      </c>
      <c r="AJ33" s="10">
        <v>28</v>
      </c>
      <c r="AK33" s="11">
        <v>162</v>
      </c>
      <c r="AL33" s="16">
        <v>129.44</v>
      </c>
      <c r="AN33" s="10">
        <v>22</v>
      </c>
      <c r="AO33" s="11">
        <v>116</v>
      </c>
      <c r="AP33" s="16">
        <v>92.899999999999991</v>
      </c>
      <c r="AR33" s="10">
        <v>20</v>
      </c>
      <c r="AS33" s="11">
        <v>127</v>
      </c>
      <c r="AT33" s="16">
        <v>93.9</v>
      </c>
      <c r="AU33" s="23"/>
      <c r="AV33" s="10">
        <v>17</v>
      </c>
      <c r="AW33" s="11">
        <v>113</v>
      </c>
      <c r="AX33" s="16">
        <v>90.39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37</v>
      </c>
      <c r="E34" s="11">
        <v>198</v>
      </c>
      <c r="F34" s="16">
        <v>138.76</v>
      </c>
      <c r="H34" s="10">
        <v>39</v>
      </c>
      <c r="I34" s="11">
        <v>203</v>
      </c>
      <c r="J34" s="16">
        <v>144.01999999999998</v>
      </c>
      <c r="L34" s="10">
        <v>38</v>
      </c>
      <c r="M34" s="11">
        <v>194</v>
      </c>
      <c r="N34" s="16">
        <v>136.42000000000002</v>
      </c>
      <c r="O34" s="27"/>
      <c r="P34" s="10">
        <v>39</v>
      </c>
      <c r="Q34" s="11">
        <v>211</v>
      </c>
      <c r="R34" s="16">
        <v>142.54000000000002</v>
      </c>
      <c r="S34" s="27"/>
      <c r="T34" s="10">
        <v>39</v>
      </c>
      <c r="U34" s="11">
        <v>213</v>
      </c>
      <c r="V34" s="16">
        <v>147.76999999999998</v>
      </c>
      <c r="X34" s="10">
        <v>41</v>
      </c>
      <c r="Y34" s="11">
        <v>213</v>
      </c>
      <c r="Z34" s="16">
        <v>149.49</v>
      </c>
      <c r="AB34" s="10">
        <v>37</v>
      </c>
      <c r="AC34" s="11">
        <v>199</v>
      </c>
      <c r="AD34" s="16">
        <v>141.99</v>
      </c>
      <c r="AF34" s="10">
        <v>39</v>
      </c>
      <c r="AG34" s="11">
        <v>195</v>
      </c>
      <c r="AH34" s="16">
        <v>143.88</v>
      </c>
      <c r="AJ34" s="10">
        <v>37</v>
      </c>
      <c r="AK34" s="11">
        <v>155</v>
      </c>
      <c r="AL34" s="16">
        <v>113.17</v>
      </c>
      <c r="AN34" s="10">
        <v>39</v>
      </c>
      <c r="AO34" s="11">
        <v>158</v>
      </c>
      <c r="AP34" s="16">
        <v>112.15</v>
      </c>
      <c r="AR34" s="10">
        <v>42</v>
      </c>
      <c r="AS34" s="11">
        <v>147</v>
      </c>
      <c r="AT34" s="16">
        <v>103.87</v>
      </c>
      <c r="AU34" s="23"/>
      <c r="AV34" s="10">
        <v>40</v>
      </c>
      <c r="AW34" s="11">
        <v>151</v>
      </c>
      <c r="AX34" s="16">
        <v>109.88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4</v>
      </c>
      <c r="E35" s="11">
        <v>32</v>
      </c>
      <c r="F35" s="16">
        <v>31.189999999999998</v>
      </c>
      <c r="H35" s="10">
        <v>4</v>
      </c>
      <c r="I35" s="11">
        <v>32</v>
      </c>
      <c r="J35" s="16">
        <v>31.02</v>
      </c>
      <c r="L35" s="10" t="s">
        <v>74</v>
      </c>
      <c r="M35" s="11" t="s">
        <v>74</v>
      </c>
      <c r="N35" s="16" t="s">
        <v>74</v>
      </c>
      <c r="O35" s="27"/>
      <c r="P35" s="10">
        <v>4</v>
      </c>
      <c r="Q35" s="11">
        <v>26</v>
      </c>
      <c r="R35" s="16">
        <v>23.43</v>
      </c>
      <c r="S35" s="27"/>
      <c r="T35" s="10">
        <v>4</v>
      </c>
      <c r="U35" s="11">
        <v>32</v>
      </c>
      <c r="V35" s="16">
        <v>22.73</v>
      </c>
      <c r="X35" s="10">
        <v>4</v>
      </c>
      <c r="Y35" s="11">
        <v>31</v>
      </c>
      <c r="Z35" s="16">
        <v>21.81</v>
      </c>
      <c r="AB35" s="10">
        <v>5</v>
      </c>
      <c r="AC35" s="11">
        <v>29</v>
      </c>
      <c r="AD35" s="16">
        <v>20.73</v>
      </c>
      <c r="AF35" s="10">
        <v>6</v>
      </c>
      <c r="AG35" s="11">
        <v>24</v>
      </c>
      <c r="AH35" s="16">
        <v>23.73</v>
      </c>
      <c r="AJ35" s="10">
        <v>6</v>
      </c>
      <c r="AK35" s="11">
        <v>21</v>
      </c>
      <c r="AL35" s="16">
        <v>20.39</v>
      </c>
      <c r="AN35" s="10">
        <v>7</v>
      </c>
      <c r="AO35" s="11">
        <v>26</v>
      </c>
      <c r="AP35" s="16">
        <v>24.5</v>
      </c>
      <c r="AR35" s="10">
        <v>7</v>
      </c>
      <c r="AS35" s="11">
        <v>30</v>
      </c>
      <c r="AT35" s="16">
        <v>28.03</v>
      </c>
      <c r="AU35" s="23"/>
      <c r="AV35" s="10">
        <v>5</v>
      </c>
      <c r="AW35" s="11">
        <v>20</v>
      </c>
      <c r="AX35" s="16">
        <v>18.100000000000001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5</v>
      </c>
      <c r="E37" s="11">
        <v>101</v>
      </c>
      <c r="F37" s="16">
        <v>89.86</v>
      </c>
      <c r="H37" s="10">
        <v>6</v>
      </c>
      <c r="I37" s="11">
        <v>110</v>
      </c>
      <c r="J37" s="16">
        <v>98.81</v>
      </c>
      <c r="L37" s="10">
        <v>7</v>
      </c>
      <c r="M37" s="11">
        <v>108</v>
      </c>
      <c r="N37" s="16">
        <v>96.16</v>
      </c>
      <c r="O37" s="27"/>
      <c r="P37" s="10">
        <v>7</v>
      </c>
      <c r="Q37" s="11">
        <v>109</v>
      </c>
      <c r="R37" s="16">
        <v>94.149999999999991</v>
      </c>
      <c r="S37" s="27"/>
      <c r="T37" s="10">
        <v>7</v>
      </c>
      <c r="U37" s="11">
        <v>114</v>
      </c>
      <c r="V37" s="16">
        <v>100.47</v>
      </c>
      <c r="X37" s="10">
        <v>7</v>
      </c>
      <c r="Y37" s="11">
        <v>105</v>
      </c>
      <c r="Z37" s="16">
        <v>94.97</v>
      </c>
      <c r="AB37" s="10">
        <v>7</v>
      </c>
      <c r="AC37" s="11">
        <v>108</v>
      </c>
      <c r="AD37" s="16">
        <v>99.550000000000011</v>
      </c>
      <c r="AF37" s="10">
        <v>8</v>
      </c>
      <c r="AG37" s="11">
        <v>105</v>
      </c>
      <c r="AH37" s="16">
        <v>97.46</v>
      </c>
      <c r="AJ37" s="10">
        <v>7</v>
      </c>
      <c r="AK37" s="11">
        <v>107</v>
      </c>
      <c r="AL37" s="16">
        <v>96.919999999999987</v>
      </c>
      <c r="AN37" s="10">
        <v>8</v>
      </c>
      <c r="AO37" s="11">
        <v>114</v>
      </c>
      <c r="AP37" s="16">
        <v>102.03</v>
      </c>
      <c r="AR37" s="10">
        <v>9</v>
      </c>
      <c r="AS37" s="11">
        <v>111</v>
      </c>
      <c r="AT37" s="16">
        <v>98.92</v>
      </c>
      <c r="AU37" s="23"/>
      <c r="AV37" s="10">
        <v>8</v>
      </c>
      <c r="AW37" s="11">
        <v>121</v>
      </c>
      <c r="AX37" s="16">
        <v>109.84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 t="s">
        <v>74</v>
      </c>
      <c r="E38" s="11" t="s">
        <v>74</v>
      </c>
      <c r="F38" s="16" t="s">
        <v>74</v>
      </c>
      <c r="H38" s="10" t="s">
        <v>74</v>
      </c>
      <c r="I38" s="11" t="s">
        <v>74</v>
      </c>
      <c r="J38" s="16" t="s">
        <v>74</v>
      </c>
      <c r="L38" s="10">
        <v>4</v>
      </c>
      <c r="M38" s="11">
        <v>18</v>
      </c>
      <c r="N38" s="16">
        <v>11.629999999999999</v>
      </c>
      <c r="O38" s="27"/>
      <c r="P38" s="10">
        <v>4</v>
      </c>
      <c r="Q38" s="11">
        <v>19</v>
      </c>
      <c r="R38" s="16">
        <v>13.07</v>
      </c>
      <c r="S38" s="27"/>
      <c r="T38" s="10">
        <v>4</v>
      </c>
      <c r="U38" s="11">
        <v>18</v>
      </c>
      <c r="V38" s="16">
        <v>13.35</v>
      </c>
      <c r="X38" s="10">
        <v>4</v>
      </c>
      <c r="Y38" s="11">
        <v>21</v>
      </c>
      <c r="Z38" s="16">
        <v>15.3</v>
      </c>
      <c r="AB38" s="10">
        <v>4</v>
      </c>
      <c r="AC38" s="11">
        <v>21</v>
      </c>
      <c r="AD38" s="16">
        <v>14.03</v>
      </c>
      <c r="AF38" s="10">
        <v>5</v>
      </c>
      <c r="AG38" s="11">
        <v>21</v>
      </c>
      <c r="AH38" s="16">
        <v>13.62</v>
      </c>
      <c r="AJ38" s="10">
        <v>6</v>
      </c>
      <c r="AK38" s="11">
        <v>22</v>
      </c>
      <c r="AL38" s="16">
        <v>14.729999999999999</v>
      </c>
      <c r="AN38" s="10">
        <v>6</v>
      </c>
      <c r="AO38" s="11">
        <v>23</v>
      </c>
      <c r="AP38" s="16">
        <v>14.9</v>
      </c>
      <c r="AR38" s="10">
        <v>6</v>
      </c>
      <c r="AS38" s="11">
        <v>23</v>
      </c>
      <c r="AT38" s="16">
        <v>15.16</v>
      </c>
      <c r="AU38" s="23"/>
      <c r="AV38" s="10">
        <v>6</v>
      </c>
      <c r="AW38" s="11">
        <v>23</v>
      </c>
      <c r="AX38" s="16">
        <v>15.17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20</v>
      </c>
      <c r="E39" s="11">
        <v>129</v>
      </c>
      <c r="F39" s="16">
        <v>107.07</v>
      </c>
      <c r="H39" s="10">
        <v>23</v>
      </c>
      <c r="I39" s="11">
        <v>133</v>
      </c>
      <c r="J39" s="16">
        <v>111.26</v>
      </c>
      <c r="L39" s="10">
        <v>19</v>
      </c>
      <c r="M39" s="11">
        <v>115</v>
      </c>
      <c r="N39" s="16">
        <v>89.35</v>
      </c>
      <c r="O39" s="27"/>
      <c r="P39" s="10">
        <v>18</v>
      </c>
      <c r="Q39" s="11">
        <v>111</v>
      </c>
      <c r="R39" s="16">
        <v>85.54</v>
      </c>
      <c r="S39" s="27"/>
      <c r="T39" s="10">
        <v>18</v>
      </c>
      <c r="U39" s="11">
        <v>101</v>
      </c>
      <c r="V39" s="16">
        <v>85.48</v>
      </c>
      <c r="X39" s="10">
        <v>18</v>
      </c>
      <c r="Y39" s="11">
        <v>97</v>
      </c>
      <c r="Z39" s="16">
        <v>80.72</v>
      </c>
      <c r="AB39" s="10">
        <v>20</v>
      </c>
      <c r="AC39" s="11">
        <v>102</v>
      </c>
      <c r="AD39" s="16">
        <v>84.14</v>
      </c>
      <c r="AF39" s="10">
        <v>18</v>
      </c>
      <c r="AG39" s="11">
        <v>85</v>
      </c>
      <c r="AH39" s="16">
        <v>72.789999999999992</v>
      </c>
      <c r="AJ39" s="10">
        <v>17</v>
      </c>
      <c r="AK39" s="11">
        <v>88</v>
      </c>
      <c r="AL39" s="16">
        <v>76.14</v>
      </c>
      <c r="AN39" s="10">
        <v>19</v>
      </c>
      <c r="AO39" s="11">
        <v>94</v>
      </c>
      <c r="AP39" s="16">
        <v>76.990000000000009</v>
      </c>
      <c r="AR39" s="10">
        <v>21</v>
      </c>
      <c r="AS39" s="11">
        <v>101</v>
      </c>
      <c r="AT39" s="16">
        <v>78.77</v>
      </c>
      <c r="AU39" s="23"/>
      <c r="AV39" s="10">
        <v>20</v>
      </c>
      <c r="AW39" s="11">
        <v>94</v>
      </c>
      <c r="AX39" s="16">
        <v>77.349999999999994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29</v>
      </c>
      <c r="E40" s="11">
        <v>98</v>
      </c>
      <c r="F40" s="16">
        <v>66.400000000000006</v>
      </c>
      <c r="H40" s="10">
        <v>27</v>
      </c>
      <c r="I40" s="11">
        <v>99</v>
      </c>
      <c r="J40" s="16">
        <v>72.240000000000009</v>
      </c>
      <c r="L40" s="10">
        <v>28</v>
      </c>
      <c r="M40" s="11">
        <v>96</v>
      </c>
      <c r="N40" s="16">
        <v>70.02000000000001</v>
      </c>
      <c r="O40" s="27"/>
      <c r="P40" s="10">
        <v>31</v>
      </c>
      <c r="Q40" s="11">
        <v>96</v>
      </c>
      <c r="R40" s="16">
        <v>69.92</v>
      </c>
      <c r="S40" s="27"/>
      <c r="T40" s="10">
        <v>28</v>
      </c>
      <c r="U40" s="11">
        <v>77</v>
      </c>
      <c r="V40" s="16">
        <v>56.61</v>
      </c>
      <c r="X40" s="10">
        <v>28</v>
      </c>
      <c r="Y40" s="11">
        <v>73</v>
      </c>
      <c r="Z40" s="16">
        <v>51.69</v>
      </c>
      <c r="AB40" s="10">
        <v>28</v>
      </c>
      <c r="AC40" s="11">
        <v>66</v>
      </c>
      <c r="AD40" s="16">
        <v>47.419999999999995</v>
      </c>
      <c r="AF40" s="10">
        <v>29</v>
      </c>
      <c r="AG40" s="11">
        <v>71</v>
      </c>
      <c r="AH40" s="16">
        <v>53.86</v>
      </c>
      <c r="AJ40" s="10">
        <v>32</v>
      </c>
      <c r="AK40" s="11">
        <v>86</v>
      </c>
      <c r="AL40" s="16">
        <v>61.63</v>
      </c>
      <c r="AN40" s="10">
        <v>32</v>
      </c>
      <c r="AO40" s="11">
        <v>84</v>
      </c>
      <c r="AP40" s="16">
        <v>60.09</v>
      </c>
      <c r="AR40" s="10">
        <v>30</v>
      </c>
      <c r="AS40" s="11">
        <v>79</v>
      </c>
      <c r="AT40" s="16">
        <v>56.55</v>
      </c>
      <c r="AU40" s="23"/>
      <c r="AV40" s="10">
        <v>27</v>
      </c>
      <c r="AW40" s="11">
        <v>65</v>
      </c>
      <c r="AX40" s="16">
        <v>44.97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 t="s">
        <v>74</v>
      </c>
      <c r="E41" s="11" t="s">
        <v>74</v>
      </c>
      <c r="F41" s="16" t="s">
        <v>74</v>
      </c>
      <c r="H41" s="10" t="s">
        <v>74</v>
      </c>
      <c r="I41" s="11" t="s">
        <v>74</v>
      </c>
      <c r="J41" s="16" t="s">
        <v>74</v>
      </c>
      <c r="L41" s="10" t="s">
        <v>74</v>
      </c>
      <c r="M41" s="11" t="s">
        <v>74</v>
      </c>
      <c r="N41" s="16" t="s">
        <v>74</v>
      </c>
      <c r="O41" s="27"/>
      <c r="P41" s="10" t="s">
        <v>74</v>
      </c>
      <c r="Q41" s="11" t="s">
        <v>74</v>
      </c>
      <c r="R41" s="16" t="s">
        <v>74</v>
      </c>
      <c r="S41" s="27"/>
      <c r="T41" s="10" t="s">
        <v>74</v>
      </c>
      <c r="U41" s="11" t="s">
        <v>74</v>
      </c>
      <c r="V41" s="16" t="s">
        <v>74</v>
      </c>
      <c r="X41" s="10" t="s">
        <v>74</v>
      </c>
      <c r="Y41" s="11" t="s">
        <v>74</v>
      </c>
      <c r="Z41" s="16" t="s">
        <v>74</v>
      </c>
      <c r="AB41" s="10" t="s">
        <v>74</v>
      </c>
      <c r="AC41" s="11" t="s">
        <v>74</v>
      </c>
      <c r="AD41" s="16" t="s">
        <v>74</v>
      </c>
      <c r="AF41" s="10" t="s">
        <v>74</v>
      </c>
      <c r="AG41" s="11" t="s">
        <v>74</v>
      </c>
      <c r="AH41" s="16" t="s">
        <v>74</v>
      </c>
      <c r="AJ41" s="10">
        <v>0</v>
      </c>
      <c r="AK41" s="11">
        <v>0</v>
      </c>
      <c r="AL41" s="16">
        <v>0</v>
      </c>
      <c r="AN41" s="10" t="s">
        <v>74</v>
      </c>
      <c r="AO41" s="11" t="s">
        <v>74</v>
      </c>
      <c r="AP41" s="16" t="s">
        <v>74</v>
      </c>
      <c r="AR41" s="10" t="s">
        <v>74</v>
      </c>
      <c r="AS41" s="11" t="s">
        <v>74</v>
      </c>
      <c r="AT41" s="16" t="s">
        <v>74</v>
      </c>
      <c r="AU41" s="23"/>
      <c r="AV41" s="10" t="s">
        <v>74</v>
      </c>
      <c r="AW41" s="11" t="s">
        <v>74</v>
      </c>
      <c r="AX41" s="16" t="s">
        <v>74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>
        <v>0</v>
      </c>
      <c r="M42" s="11">
        <v>0</v>
      </c>
      <c r="N42" s="16">
        <v>0</v>
      </c>
      <c r="O42" s="27"/>
      <c r="P42" s="10">
        <v>0</v>
      </c>
      <c r="Q42" s="11">
        <v>0</v>
      </c>
      <c r="R42" s="16">
        <v>0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11</v>
      </c>
      <c r="E43" s="11">
        <v>37</v>
      </c>
      <c r="F43" s="16">
        <v>24.14</v>
      </c>
      <c r="H43" s="10">
        <v>11</v>
      </c>
      <c r="I43" s="11">
        <v>38</v>
      </c>
      <c r="J43" s="16">
        <v>26.27</v>
      </c>
      <c r="L43" s="10">
        <v>10</v>
      </c>
      <c r="M43" s="11">
        <v>35</v>
      </c>
      <c r="N43" s="16">
        <v>23.490000000000002</v>
      </c>
      <c r="O43" s="27"/>
      <c r="P43" s="10">
        <v>10</v>
      </c>
      <c r="Q43" s="11">
        <v>33</v>
      </c>
      <c r="R43" s="16">
        <v>22.330000000000002</v>
      </c>
      <c r="S43" s="27"/>
      <c r="T43" s="10">
        <v>9</v>
      </c>
      <c r="U43" s="11">
        <v>27</v>
      </c>
      <c r="V43" s="16">
        <v>17.88</v>
      </c>
      <c r="X43" s="10">
        <v>9</v>
      </c>
      <c r="Y43" s="11">
        <v>25</v>
      </c>
      <c r="Z43" s="16">
        <v>17.650000000000002</v>
      </c>
      <c r="AB43" s="10">
        <v>6</v>
      </c>
      <c r="AC43" s="11">
        <v>20</v>
      </c>
      <c r="AD43" s="16">
        <v>14.030000000000001</v>
      </c>
      <c r="AF43" s="10">
        <v>5</v>
      </c>
      <c r="AG43" s="11">
        <v>19</v>
      </c>
      <c r="AH43" s="16">
        <v>11.620000000000001</v>
      </c>
      <c r="AJ43" s="10">
        <v>5</v>
      </c>
      <c r="AK43" s="11">
        <v>20</v>
      </c>
      <c r="AL43" s="16">
        <v>12.56</v>
      </c>
      <c r="AN43" s="10">
        <v>5</v>
      </c>
      <c r="AO43" s="11">
        <v>18</v>
      </c>
      <c r="AP43" s="16">
        <v>11.64</v>
      </c>
      <c r="AR43" s="10">
        <v>4</v>
      </c>
      <c r="AS43" s="11">
        <v>14</v>
      </c>
      <c r="AT43" s="16">
        <v>9.24</v>
      </c>
      <c r="AU43" s="23"/>
      <c r="AV43" s="10">
        <v>4</v>
      </c>
      <c r="AW43" s="11">
        <v>15</v>
      </c>
      <c r="AX43" s="16">
        <v>9.57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7</v>
      </c>
      <c r="E44" s="11">
        <v>38</v>
      </c>
      <c r="F44" s="16">
        <v>26.59</v>
      </c>
      <c r="H44" s="10">
        <v>7</v>
      </c>
      <c r="I44" s="11">
        <v>35</v>
      </c>
      <c r="J44" s="16">
        <v>25.880000000000003</v>
      </c>
      <c r="L44" s="10">
        <v>7</v>
      </c>
      <c r="M44" s="11">
        <v>39</v>
      </c>
      <c r="N44" s="16">
        <v>28.09</v>
      </c>
      <c r="O44" s="27"/>
      <c r="P44" s="10">
        <v>9</v>
      </c>
      <c r="Q44" s="11">
        <v>42</v>
      </c>
      <c r="R44" s="16">
        <v>27.25</v>
      </c>
      <c r="S44" s="27"/>
      <c r="T44" s="10">
        <v>9</v>
      </c>
      <c r="U44" s="11">
        <v>49</v>
      </c>
      <c r="V44" s="16">
        <v>35.74</v>
      </c>
      <c r="X44" s="10">
        <v>10</v>
      </c>
      <c r="Y44" s="11">
        <v>43</v>
      </c>
      <c r="Z44" s="16">
        <v>29.54</v>
      </c>
      <c r="AB44" s="10">
        <v>11</v>
      </c>
      <c r="AC44" s="11">
        <v>44</v>
      </c>
      <c r="AD44" s="16">
        <v>30.849999999999998</v>
      </c>
      <c r="AF44" s="10">
        <v>10</v>
      </c>
      <c r="AG44" s="11">
        <v>45</v>
      </c>
      <c r="AH44" s="16">
        <v>32.22</v>
      </c>
      <c r="AJ44" s="10">
        <v>10</v>
      </c>
      <c r="AK44" s="11">
        <v>44</v>
      </c>
      <c r="AL44" s="16">
        <v>30.54</v>
      </c>
      <c r="AN44" s="10">
        <v>11</v>
      </c>
      <c r="AO44" s="11">
        <v>42</v>
      </c>
      <c r="AP44" s="16">
        <v>31.38</v>
      </c>
      <c r="AR44" s="10">
        <v>10</v>
      </c>
      <c r="AS44" s="11">
        <v>40</v>
      </c>
      <c r="AT44" s="16">
        <v>29.509999999999998</v>
      </c>
      <c r="AU44" s="23"/>
      <c r="AV44" s="10">
        <v>10</v>
      </c>
      <c r="AW44" s="11">
        <v>41</v>
      </c>
      <c r="AX44" s="16">
        <v>30.46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 t="s">
        <v>74</v>
      </c>
      <c r="E45" s="11" t="s">
        <v>74</v>
      </c>
      <c r="F45" s="16" t="s">
        <v>74</v>
      </c>
      <c r="H45" s="10" t="s">
        <v>74</v>
      </c>
      <c r="I45" s="11" t="s">
        <v>74</v>
      </c>
      <c r="J45" s="16" t="s">
        <v>74</v>
      </c>
      <c r="L45" s="10" t="s">
        <v>74</v>
      </c>
      <c r="M45" s="11" t="s">
        <v>74</v>
      </c>
      <c r="N45" s="16" t="s">
        <v>74</v>
      </c>
      <c r="O45" s="27"/>
      <c r="P45" s="10" t="s">
        <v>74</v>
      </c>
      <c r="Q45" s="11" t="s">
        <v>74</v>
      </c>
      <c r="R45" s="16" t="s">
        <v>74</v>
      </c>
      <c r="S45" s="27"/>
      <c r="T45" s="10" t="s">
        <v>74</v>
      </c>
      <c r="U45" s="11" t="s">
        <v>74</v>
      </c>
      <c r="V45" s="16" t="s">
        <v>74</v>
      </c>
      <c r="X45" s="10" t="s">
        <v>74</v>
      </c>
      <c r="Y45" s="11" t="s">
        <v>74</v>
      </c>
      <c r="Z45" s="16" t="s">
        <v>74</v>
      </c>
      <c r="AB45" s="10" t="s">
        <v>74</v>
      </c>
      <c r="AC45" s="11" t="s">
        <v>74</v>
      </c>
      <c r="AD45" s="16" t="s">
        <v>74</v>
      </c>
      <c r="AF45" s="10" t="s">
        <v>74</v>
      </c>
      <c r="AG45" s="11" t="s">
        <v>74</v>
      </c>
      <c r="AH45" s="16" t="s">
        <v>74</v>
      </c>
      <c r="AJ45" s="10" t="s">
        <v>74</v>
      </c>
      <c r="AK45" s="11" t="s">
        <v>74</v>
      </c>
      <c r="AL45" s="16" t="s">
        <v>74</v>
      </c>
      <c r="AN45" s="10" t="s">
        <v>74</v>
      </c>
      <c r="AO45" s="11" t="s">
        <v>74</v>
      </c>
      <c r="AP45" s="16" t="s">
        <v>74</v>
      </c>
      <c r="AR45" s="10" t="s">
        <v>74</v>
      </c>
      <c r="AS45" s="11" t="s">
        <v>74</v>
      </c>
      <c r="AT45" s="16" t="s">
        <v>74</v>
      </c>
      <c r="AU45" s="23"/>
      <c r="AV45" s="10" t="s">
        <v>74</v>
      </c>
      <c r="AW45" s="11" t="s">
        <v>74</v>
      </c>
      <c r="AX45" s="16" t="s">
        <v>74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5</v>
      </c>
      <c r="E46" s="11">
        <v>10</v>
      </c>
      <c r="F46" s="16">
        <v>6.97</v>
      </c>
      <c r="H46" s="10">
        <v>6</v>
      </c>
      <c r="I46" s="11">
        <v>10</v>
      </c>
      <c r="J46" s="16">
        <v>6.74</v>
      </c>
      <c r="L46" s="10">
        <v>6</v>
      </c>
      <c r="M46" s="11">
        <v>10</v>
      </c>
      <c r="N46" s="16">
        <v>6.72</v>
      </c>
      <c r="O46" s="27"/>
      <c r="P46" s="10">
        <v>7</v>
      </c>
      <c r="Q46" s="11">
        <v>11</v>
      </c>
      <c r="R46" s="16">
        <v>7.28</v>
      </c>
      <c r="S46" s="27"/>
      <c r="T46" s="10">
        <v>7</v>
      </c>
      <c r="U46" s="11">
        <v>13</v>
      </c>
      <c r="V46" s="16">
        <v>9.18</v>
      </c>
      <c r="X46" s="10">
        <v>6</v>
      </c>
      <c r="Y46" s="11">
        <v>12</v>
      </c>
      <c r="Z46" s="16">
        <v>7.59</v>
      </c>
      <c r="AB46" s="10">
        <v>7</v>
      </c>
      <c r="AC46" s="11">
        <v>13</v>
      </c>
      <c r="AD46" s="16">
        <v>8.25</v>
      </c>
      <c r="AF46" s="10">
        <v>8</v>
      </c>
      <c r="AG46" s="11">
        <v>14</v>
      </c>
      <c r="AH46" s="16">
        <v>8.85</v>
      </c>
      <c r="AJ46" s="10">
        <v>10</v>
      </c>
      <c r="AK46" s="11">
        <v>16</v>
      </c>
      <c r="AL46" s="16">
        <v>9.64</v>
      </c>
      <c r="AN46" s="10">
        <v>9</v>
      </c>
      <c r="AO46" s="11">
        <v>15</v>
      </c>
      <c r="AP46" s="16">
        <v>9.120000000000001</v>
      </c>
      <c r="AR46" s="10">
        <v>9</v>
      </c>
      <c r="AS46" s="11">
        <v>14</v>
      </c>
      <c r="AT46" s="16">
        <v>8.58</v>
      </c>
      <c r="AU46" s="23"/>
      <c r="AV46" s="10">
        <v>8</v>
      </c>
      <c r="AW46" s="11">
        <v>11</v>
      </c>
      <c r="AX46" s="16">
        <v>7.09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12</v>
      </c>
      <c r="E47" s="11">
        <v>15</v>
      </c>
      <c r="F47" s="16">
        <v>3.16</v>
      </c>
      <c r="H47" s="10">
        <v>13</v>
      </c>
      <c r="I47" s="11">
        <v>17</v>
      </c>
      <c r="J47" s="16">
        <v>4.87</v>
      </c>
      <c r="L47" s="10">
        <v>10</v>
      </c>
      <c r="M47" s="11">
        <v>14</v>
      </c>
      <c r="N47" s="16">
        <v>3.57</v>
      </c>
      <c r="O47" s="27"/>
      <c r="P47" s="10">
        <v>10</v>
      </c>
      <c r="Q47" s="11">
        <v>15</v>
      </c>
      <c r="R47" s="16">
        <v>3.1500000000000004</v>
      </c>
      <c r="S47" s="27"/>
      <c r="T47" s="10">
        <v>9</v>
      </c>
      <c r="U47" s="11">
        <v>12</v>
      </c>
      <c r="V47" s="16">
        <v>3.43</v>
      </c>
      <c r="X47" s="10">
        <v>11</v>
      </c>
      <c r="Y47" s="11">
        <v>13</v>
      </c>
      <c r="Z47" s="16">
        <v>3.5100000000000002</v>
      </c>
      <c r="AB47" s="10">
        <v>12</v>
      </c>
      <c r="AC47" s="11">
        <v>12</v>
      </c>
      <c r="AD47" s="16">
        <v>3.4899999999999998</v>
      </c>
      <c r="AF47" s="10">
        <v>12</v>
      </c>
      <c r="AG47" s="11">
        <v>13</v>
      </c>
      <c r="AH47" s="16">
        <v>3.9800000000000004</v>
      </c>
      <c r="AJ47" s="10">
        <v>12</v>
      </c>
      <c r="AK47" s="11">
        <v>15</v>
      </c>
      <c r="AL47" s="16">
        <v>4.5</v>
      </c>
      <c r="AN47" s="10">
        <v>12</v>
      </c>
      <c r="AO47" s="11">
        <v>16</v>
      </c>
      <c r="AP47" s="16">
        <v>3.8</v>
      </c>
      <c r="AR47" s="10">
        <v>10</v>
      </c>
      <c r="AS47" s="11">
        <v>13</v>
      </c>
      <c r="AT47" s="16">
        <v>2.5099999999999998</v>
      </c>
      <c r="AU47" s="23"/>
      <c r="AV47" s="10">
        <v>9</v>
      </c>
      <c r="AW47" s="11">
        <v>12</v>
      </c>
      <c r="AX47" s="16">
        <v>2.37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13</v>
      </c>
      <c r="E48" s="11">
        <v>45</v>
      </c>
      <c r="F48" s="16">
        <v>31.19</v>
      </c>
      <c r="H48" s="10">
        <v>12</v>
      </c>
      <c r="I48" s="11">
        <v>43</v>
      </c>
      <c r="J48" s="16">
        <v>28.439999999999998</v>
      </c>
      <c r="L48" s="10">
        <v>12</v>
      </c>
      <c r="M48" s="11">
        <v>39</v>
      </c>
      <c r="N48" s="16">
        <v>25.74</v>
      </c>
      <c r="O48" s="27"/>
      <c r="P48" s="10">
        <v>14</v>
      </c>
      <c r="Q48" s="11">
        <v>39</v>
      </c>
      <c r="R48" s="16">
        <v>27.450000000000003</v>
      </c>
      <c r="S48" s="27"/>
      <c r="T48" s="10">
        <v>13</v>
      </c>
      <c r="U48" s="11">
        <v>37</v>
      </c>
      <c r="V48" s="16">
        <v>26.419999999999998</v>
      </c>
      <c r="X48" s="10">
        <v>13</v>
      </c>
      <c r="Y48" s="11">
        <v>36</v>
      </c>
      <c r="Z48" s="16">
        <v>26.169999999999998</v>
      </c>
      <c r="AB48" s="10">
        <v>12</v>
      </c>
      <c r="AC48" s="11">
        <v>34</v>
      </c>
      <c r="AD48" s="16">
        <v>24.15</v>
      </c>
      <c r="AF48" s="10">
        <v>12</v>
      </c>
      <c r="AG48" s="11">
        <v>33</v>
      </c>
      <c r="AH48" s="16">
        <v>25</v>
      </c>
      <c r="AJ48" s="10">
        <v>12</v>
      </c>
      <c r="AK48" s="11">
        <v>34</v>
      </c>
      <c r="AL48" s="16">
        <v>25.07</v>
      </c>
      <c r="AN48" s="10">
        <v>13</v>
      </c>
      <c r="AO48" s="11">
        <v>35</v>
      </c>
      <c r="AP48" s="16">
        <v>24.580000000000002</v>
      </c>
      <c r="AR48" s="10">
        <v>12</v>
      </c>
      <c r="AS48" s="11">
        <v>32</v>
      </c>
      <c r="AT48" s="16">
        <v>21.05</v>
      </c>
      <c r="AU48" s="23"/>
      <c r="AV48" s="10">
        <v>11</v>
      </c>
      <c r="AW48" s="11">
        <v>30</v>
      </c>
      <c r="AX48" s="16">
        <v>19.91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 t="s">
        <v>74</v>
      </c>
      <c r="E49" s="11" t="s">
        <v>74</v>
      </c>
      <c r="F49" s="16" t="s">
        <v>74</v>
      </c>
      <c r="H49" s="10">
        <v>4</v>
      </c>
      <c r="I49" s="11">
        <v>5</v>
      </c>
      <c r="J49" s="16">
        <v>3.78</v>
      </c>
      <c r="L49" s="10">
        <v>6</v>
      </c>
      <c r="M49" s="11">
        <v>9</v>
      </c>
      <c r="N49" s="16">
        <v>6.87</v>
      </c>
      <c r="O49" s="27"/>
      <c r="P49" s="10">
        <v>5</v>
      </c>
      <c r="Q49" s="11">
        <v>5</v>
      </c>
      <c r="R49" s="16">
        <v>4.04</v>
      </c>
      <c r="S49" s="27"/>
      <c r="T49" s="10">
        <v>6</v>
      </c>
      <c r="U49" s="11">
        <v>8</v>
      </c>
      <c r="V49" s="16">
        <v>6.0600000000000005</v>
      </c>
      <c r="X49" s="10">
        <v>4</v>
      </c>
      <c r="Y49" s="11">
        <v>6</v>
      </c>
      <c r="Z49" s="16">
        <v>3.91</v>
      </c>
      <c r="AB49" s="10" t="s">
        <v>74</v>
      </c>
      <c r="AC49" s="11" t="s">
        <v>74</v>
      </c>
      <c r="AD49" s="16" t="s">
        <v>74</v>
      </c>
      <c r="AF49" s="10">
        <v>4</v>
      </c>
      <c r="AG49" s="11">
        <v>5</v>
      </c>
      <c r="AH49" s="16">
        <v>2.0099999999999998</v>
      </c>
      <c r="AJ49" s="10" t="s">
        <v>74</v>
      </c>
      <c r="AK49" s="11" t="s">
        <v>74</v>
      </c>
      <c r="AL49" s="16" t="s">
        <v>74</v>
      </c>
      <c r="AN49" s="10" t="s">
        <v>74</v>
      </c>
      <c r="AO49" s="11" t="s">
        <v>74</v>
      </c>
      <c r="AP49" s="16" t="s">
        <v>74</v>
      </c>
      <c r="AR49" s="10" t="s">
        <v>74</v>
      </c>
      <c r="AS49" s="11" t="s">
        <v>74</v>
      </c>
      <c r="AT49" s="16" t="s">
        <v>74</v>
      </c>
      <c r="AU49" s="23"/>
      <c r="AV49" s="10">
        <v>0</v>
      </c>
      <c r="AW49" s="11">
        <v>0</v>
      </c>
      <c r="AX49" s="16">
        <v>0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18</v>
      </c>
      <c r="E50" s="11">
        <v>38</v>
      </c>
      <c r="F50" s="16">
        <v>24.39</v>
      </c>
      <c r="H50" s="10">
        <v>18</v>
      </c>
      <c r="I50" s="11">
        <v>35</v>
      </c>
      <c r="J50" s="16">
        <v>22.95</v>
      </c>
      <c r="L50" s="10">
        <v>20</v>
      </c>
      <c r="M50" s="11">
        <v>29</v>
      </c>
      <c r="N50" s="16">
        <v>21.31</v>
      </c>
      <c r="O50" s="27"/>
      <c r="P50" s="10">
        <v>21</v>
      </c>
      <c r="Q50" s="11">
        <v>36</v>
      </c>
      <c r="R50" s="16">
        <v>25.43</v>
      </c>
      <c r="S50" s="27"/>
      <c r="T50" s="10">
        <v>17</v>
      </c>
      <c r="U50" s="11">
        <v>29</v>
      </c>
      <c r="V50" s="16">
        <v>21.25</v>
      </c>
      <c r="X50" s="10">
        <v>17</v>
      </c>
      <c r="Y50" s="11">
        <v>36</v>
      </c>
      <c r="Z50" s="16">
        <v>24.75</v>
      </c>
      <c r="AB50" s="10">
        <v>16</v>
      </c>
      <c r="AC50" s="11">
        <v>33</v>
      </c>
      <c r="AD50" s="16">
        <v>23.889999999999997</v>
      </c>
      <c r="AF50" s="10">
        <v>18</v>
      </c>
      <c r="AG50" s="11">
        <v>33</v>
      </c>
      <c r="AH50" s="16">
        <v>22.56</v>
      </c>
      <c r="AJ50" s="10">
        <v>17</v>
      </c>
      <c r="AK50" s="11">
        <v>32</v>
      </c>
      <c r="AL50" s="16">
        <v>22.96</v>
      </c>
      <c r="AN50" s="10">
        <v>16</v>
      </c>
      <c r="AO50" s="11">
        <v>31</v>
      </c>
      <c r="AP50" s="16">
        <v>24.549999999999997</v>
      </c>
      <c r="AR50" s="10">
        <v>17</v>
      </c>
      <c r="AS50" s="11">
        <v>37</v>
      </c>
      <c r="AT50" s="16">
        <v>28.37</v>
      </c>
      <c r="AU50" s="23"/>
      <c r="AV50" s="10">
        <v>16</v>
      </c>
      <c r="AW50" s="11">
        <v>40</v>
      </c>
      <c r="AX50" s="16">
        <v>30.86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0</v>
      </c>
      <c r="E51" s="11">
        <v>0</v>
      </c>
      <c r="F51" s="16">
        <v>0</v>
      </c>
      <c r="H51" s="10">
        <v>0</v>
      </c>
      <c r="I51" s="11">
        <v>0</v>
      </c>
      <c r="J51" s="16">
        <v>0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>
        <v>0</v>
      </c>
      <c r="U51" s="11">
        <v>0</v>
      </c>
      <c r="V51" s="16">
        <v>0</v>
      </c>
      <c r="X51" s="10">
        <v>0</v>
      </c>
      <c r="Y51" s="11">
        <v>0</v>
      </c>
      <c r="Z51" s="16">
        <v>0</v>
      </c>
      <c r="AB51" s="10">
        <v>0</v>
      </c>
      <c r="AC51" s="11">
        <v>0</v>
      </c>
      <c r="AD51" s="16">
        <v>0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 t="s">
        <v>74</v>
      </c>
      <c r="AS51" s="11" t="s">
        <v>74</v>
      </c>
      <c r="AT51" s="16" t="s">
        <v>74</v>
      </c>
      <c r="AU51" s="23"/>
      <c r="AV51" s="10">
        <v>0</v>
      </c>
      <c r="AW51" s="11">
        <v>0</v>
      </c>
      <c r="AX51" s="16">
        <v>0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21</v>
      </c>
      <c r="E52" s="11">
        <v>25</v>
      </c>
      <c r="F52" s="16">
        <v>14.06</v>
      </c>
      <c r="H52" s="10">
        <v>20</v>
      </c>
      <c r="I52" s="11">
        <v>24</v>
      </c>
      <c r="J52" s="16">
        <v>15.530000000000001</v>
      </c>
      <c r="L52" s="10">
        <v>17</v>
      </c>
      <c r="M52" s="11">
        <v>21</v>
      </c>
      <c r="N52" s="16">
        <v>13.370000000000001</v>
      </c>
      <c r="O52" s="27"/>
      <c r="P52" s="10">
        <v>17</v>
      </c>
      <c r="Q52" s="11">
        <v>20</v>
      </c>
      <c r="R52" s="16">
        <v>10.39</v>
      </c>
      <c r="S52" s="27"/>
      <c r="T52" s="10">
        <v>14</v>
      </c>
      <c r="U52" s="11">
        <v>24</v>
      </c>
      <c r="V52" s="16">
        <v>16.47</v>
      </c>
      <c r="X52" s="10">
        <v>15</v>
      </c>
      <c r="Y52" s="11">
        <v>27</v>
      </c>
      <c r="Z52" s="16">
        <v>21.71</v>
      </c>
      <c r="AB52" s="10">
        <v>15</v>
      </c>
      <c r="AC52" s="11">
        <v>24</v>
      </c>
      <c r="AD52" s="16">
        <v>17.619999999999997</v>
      </c>
      <c r="AF52" s="10">
        <v>12</v>
      </c>
      <c r="AG52" s="11">
        <v>19</v>
      </c>
      <c r="AH52" s="16">
        <v>13.25</v>
      </c>
      <c r="AJ52" s="10">
        <v>11</v>
      </c>
      <c r="AK52" s="11">
        <v>16</v>
      </c>
      <c r="AL52" s="16">
        <v>9.8500000000000014</v>
      </c>
      <c r="AN52" s="10">
        <v>12</v>
      </c>
      <c r="AO52" s="11">
        <v>16</v>
      </c>
      <c r="AP52" s="16">
        <v>10.57</v>
      </c>
      <c r="AR52" s="10">
        <v>11</v>
      </c>
      <c r="AS52" s="11">
        <v>13</v>
      </c>
      <c r="AT52" s="16">
        <v>7.9700000000000006</v>
      </c>
      <c r="AU52" s="23"/>
      <c r="AV52" s="10">
        <v>9</v>
      </c>
      <c r="AW52" s="11">
        <v>12</v>
      </c>
      <c r="AX52" s="16">
        <v>5.8599999999999994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19</v>
      </c>
      <c r="E53" s="11">
        <v>68</v>
      </c>
      <c r="F53" s="16">
        <v>39.940000000000005</v>
      </c>
      <c r="H53" s="10">
        <v>17</v>
      </c>
      <c r="I53" s="11">
        <v>40</v>
      </c>
      <c r="J53" s="16">
        <v>26.259999999999998</v>
      </c>
      <c r="L53" s="10">
        <v>14</v>
      </c>
      <c r="M53" s="11">
        <v>34</v>
      </c>
      <c r="N53" s="16">
        <v>21.08</v>
      </c>
      <c r="O53" s="27"/>
      <c r="P53" s="10">
        <v>11</v>
      </c>
      <c r="Q53" s="11">
        <v>31</v>
      </c>
      <c r="R53" s="16">
        <v>19.829999999999998</v>
      </c>
      <c r="S53" s="27"/>
      <c r="T53" s="10">
        <v>10</v>
      </c>
      <c r="U53" s="11">
        <v>31</v>
      </c>
      <c r="V53" s="16">
        <v>21.39</v>
      </c>
      <c r="X53" s="10">
        <v>9</v>
      </c>
      <c r="Y53" s="11">
        <v>19</v>
      </c>
      <c r="Z53" s="16">
        <v>10.950000000000001</v>
      </c>
      <c r="AB53" s="10">
        <v>10</v>
      </c>
      <c r="AC53" s="11">
        <v>21</v>
      </c>
      <c r="AD53" s="16">
        <v>10.84</v>
      </c>
      <c r="AF53" s="10">
        <v>7</v>
      </c>
      <c r="AG53" s="11">
        <v>18</v>
      </c>
      <c r="AH53" s="16">
        <v>10.11</v>
      </c>
      <c r="AJ53" s="10">
        <v>9</v>
      </c>
      <c r="AK53" s="11">
        <v>18</v>
      </c>
      <c r="AL53" s="16">
        <v>11.57</v>
      </c>
      <c r="AN53" s="10">
        <v>9</v>
      </c>
      <c r="AO53" s="11">
        <v>18</v>
      </c>
      <c r="AP53" s="16">
        <v>11.21</v>
      </c>
      <c r="AR53" s="10">
        <v>8</v>
      </c>
      <c r="AS53" s="11">
        <v>17</v>
      </c>
      <c r="AT53" s="16">
        <v>10.71</v>
      </c>
      <c r="AU53" s="23"/>
      <c r="AV53" s="10">
        <v>9</v>
      </c>
      <c r="AW53" s="11">
        <v>19</v>
      </c>
      <c r="AX53" s="16">
        <v>11.34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>
        <v>0</v>
      </c>
      <c r="E54" s="11">
        <v>0</v>
      </c>
      <c r="F54" s="16">
        <v>0</v>
      </c>
      <c r="H54" s="10">
        <v>0</v>
      </c>
      <c r="I54" s="11">
        <v>0</v>
      </c>
      <c r="J54" s="16">
        <v>0</v>
      </c>
      <c r="L54" s="10">
        <v>0</v>
      </c>
      <c r="M54" s="11">
        <v>0</v>
      </c>
      <c r="N54" s="16">
        <v>0</v>
      </c>
      <c r="O54" s="27"/>
      <c r="P54" s="10">
        <v>0</v>
      </c>
      <c r="Q54" s="11">
        <v>0</v>
      </c>
      <c r="R54" s="16">
        <v>0</v>
      </c>
      <c r="S54" s="27"/>
      <c r="T54" s="10">
        <v>0</v>
      </c>
      <c r="U54" s="11">
        <v>0</v>
      </c>
      <c r="V54" s="16">
        <v>0</v>
      </c>
      <c r="X54" s="10">
        <v>0</v>
      </c>
      <c r="Y54" s="11">
        <v>0</v>
      </c>
      <c r="Z54" s="16">
        <v>0</v>
      </c>
      <c r="AB54" s="10">
        <v>0</v>
      </c>
      <c r="AC54" s="11">
        <v>0</v>
      </c>
      <c r="AD54" s="16">
        <v>0</v>
      </c>
      <c r="AF54" s="10">
        <v>0</v>
      </c>
      <c r="AG54" s="11">
        <v>0</v>
      </c>
      <c r="AH54" s="16">
        <v>0</v>
      </c>
      <c r="AJ54" s="10">
        <v>0</v>
      </c>
      <c r="AK54" s="11">
        <v>0</v>
      </c>
      <c r="AL54" s="16">
        <v>0</v>
      </c>
      <c r="AN54" s="10">
        <v>0</v>
      </c>
      <c r="AO54" s="11">
        <v>0</v>
      </c>
      <c r="AP54" s="16">
        <v>0</v>
      </c>
      <c r="AR54" s="10">
        <v>0</v>
      </c>
      <c r="AS54" s="11">
        <v>0</v>
      </c>
      <c r="AT54" s="16">
        <v>0</v>
      </c>
      <c r="AU54" s="23"/>
      <c r="AV54" s="10">
        <v>0</v>
      </c>
      <c r="AW54" s="11">
        <v>0</v>
      </c>
      <c r="AX54" s="16">
        <v>0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6</v>
      </c>
      <c r="E55" s="11">
        <v>41</v>
      </c>
      <c r="F55" s="16">
        <v>35.049999999999997</v>
      </c>
      <c r="H55" s="10">
        <v>7</v>
      </c>
      <c r="I55" s="11">
        <v>45</v>
      </c>
      <c r="J55" s="16">
        <v>38.69</v>
      </c>
      <c r="L55" s="10">
        <v>8</v>
      </c>
      <c r="M55" s="11">
        <v>44</v>
      </c>
      <c r="N55" s="16">
        <v>39.75</v>
      </c>
      <c r="O55" s="27"/>
      <c r="P55" s="10">
        <v>8</v>
      </c>
      <c r="Q55" s="11">
        <v>46</v>
      </c>
      <c r="R55" s="16">
        <v>40.85</v>
      </c>
      <c r="S55" s="27"/>
      <c r="T55" s="10">
        <v>9</v>
      </c>
      <c r="U55" s="11">
        <v>47</v>
      </c>
      <c r="V55" s="16">
        <v>40.049999999999997</v>
      </c>
      <c r="X55" s="10">
        <v>9</v>
      </c>
      <c r="Y55" s="11">
        <v>53</v>
      </c>
      <c r="Z55" s="16">
        <v>45.2</v>
      </c>
      <c r="AB55" s="10">
        <v>8</v>
      </c>
      <c r="AC55" s="11">
        <v>43</v>
      </c>
      <c r="AD55" s="16">
        <v>34.760000000000005</v>
      </c>
      <c r="AF55" s="10">
        <v>9</v>
      </c>
      <c r="AG55" s="11">
        <v>45</v>
      </c>
      <c r="AH55" s="16">
        <v>38.36</v>
      </c>
      <c r="AJ55" s="10">
        <v>9</v>
      </c>
      <c r="AK55" s="11">
        <v>69</v>
      </c>
      <c r="AL55" s="16">
        <v>58.709999999999994</v>
      </c>
      <c r="AN55" s="10">
        <v>9</v>
      </c>
      <c r="AO55" s="11">
        <v>44</v>
      </c>
      <c r="AP55" s="16">
        <v>37.519999999999996</v>
      </c>
      <c r="AR55" s="10">
        <v>11</v>
      </c>
      <c r="AS55" s="11">
        <v>47</v>
      </c>
      <c r="AT55" s="16">
        <v>40.370000000000005</v>
      </c>
      <c r="AU55" s="23"/>
      <c r="AV55" s="10">
        <v>11</v>
      </c>
      <c r="AW55" s="11">
        <v>46</v>
      </c>
      <c r="AX55" s="16">
        <v>39.370000000000005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16</v>
      </c>
      <c r="E56" s="11">
        <v>133</v>
      </c>
      <c r="F56" s="16">
        <v>57.81</v>
      </c>
      <c r="H56" s="10">
        <v>16</v>
      </c>
      <c r="I56" s="11">
        <v>122</v>
      </c>
      <c r="J56" s="16">
        <v>60.31</v>
      </c>
      <c r="L56" s="10">
        <v>14</v>
      </c>
      <c r="M56" s="11">
        <v>118</v>
      </c>
      <c r="N56" s="16">
        <v>55.74</v>
      </c>
      <c r="O56" s="27"/>
      <c r="P56" s="10">
        <v>14</v>
      </c>
      <c r="Q56" s="11">
        <v>119</v>
      </c>
      <c r="R56" s="16">
        <v>56.989999999999995</v>
      </c>
      <c r="S56" s="27"/>
      <c r="T56" s="10">
        <v>12</v>
      </c>
      <c r="U56" s="11">
        <v>115</v>
      </c>
      <c r="V56" s="16">
        <v>58.650000000000006</v>
      </c>
      <c r="X56" s="10">
        <v>14</v>
      </c>
      <c r="Y56" s="11">
        <v>114</v>
      </c>
      <c r="Z56" s="16">
        <v>54.739999999999995</v>
      </c>
      <c r="AB56" s="10">
        <v>12</v>
      </c>
      <c r="AC56" s="11">
        <v>104</v>
      </c>
      <c r="AD56" s="16">
        <v>52.91</v>
      </c>
      <c r="AF56" s="10">
        <v>13</v>
      </c>
      <c r="AG56" s="11">
        <v>91</v>
      </c>
      <c r="AH56" s="16">
        <v>55.370000000000005</v>
      </c>
      <c r="AJ56" s="10">
        <v>12</v>
      </c>
      <c r="AK56" s="11">
        <v>81</v>
      </c>
      <c r="AL56" s="16">
        <v>49.74</v>
      </c>
      <c r="AN56" s="10">
        <v>4</v>
      </c>
      <c r="AO56" s="11">
        <v>33</v>
      </c>
      <c r="AP56" s="16">
        <v>12.030000000000001</v>
      </c>
      <c r="AR56" s="10">
        <v>11</v>
      </c>
      <c r="AS56" s="11">
        <v>49</v>
      </c>
      <c r="AT56" s="16">
        <v>29.92</v>
      </c>
      <c r="AU56" s="23"/>
      <c r="AV56" s="10">
        <v>13</v>
      </c>
      <c r="AW56" s="11">
        <v>50</v>
      </c>
      <c r="AX56" s="16">
        <v>30.24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17</v>
      </c>
      <c r="E57" s="11">
        <v>166</v>
      </c>
      <c r="F57" s="16">
        <v>85.41</v>
      </c>
      <c r="H57" s="10">
        <v>20</v>
      </c>
      <c r="I57" s="11">
        <v>173</v>
      </c>
      <c r="J57" s="16">
        <v>89.67</v>
      </c>
      <c r="L57" s="10">
        <v>20</v>
      </c>
      <c r="M57" s="11">
        <v>172</v>
      </c>
      <c r="N57" s="16">
        <v>93.44</v>
      </c>
      <c r="O57" s="27"/>
      <c r="P57" s="10">
        <v>20</v>
      </c>
      <c r="Q57" s="11">
        <v>289</v>
      </c>
      <c r="R57" s="16">
        <v>190.52</v>
      </c>
      <c r="S57" s="27"/>
      <c r="T57" s="10">
        <v>21</v>
      </c>
      <c r="U57" s="11">
        <v>292</v>
      </c>
      <c r="V57" s="16">
        <v>199.51</v>
      </c>
      <c r="X57" s="10">
        <v>21</v>
      </c>
      <c r="Y57" s="11">
        <v>221</v>
      </c>
      <c r="Z57" s="16">
        <v>147.75</v>
      </c>
      <c r="AB57" s="10">
        <v>23</v>
      </c>
      <c r="AC57" s="11">
        <v>209</v>
      </c>
      <c r="AD57" s="16">
        <v>105.83</v>
      </c>
      <c r="AF57" s="10">
        <v>19</v>
      </c>
      <c r="AG57" s="11">
        <v>204</v>
      </c>
      <c r="AH57" s="16">
        <v>130.11000000000001</v>
      </c>
      <c r="AJ57" s="10">
        <v>15</v>
      </c>
      <c r="AK57" s="11">
        <v>200</v>
      </c>
      <c r="AL57" s="16">
        <v>122.07</v>
      </c>
      <c r="AN57" s="10">
        <v>15</v>
      </c>
      <c r="AO57" s="11">
        <v>193</v>
      </c>
      <c r="AP57" s="16">
        <v>118.33999999999999</v>
      </c>
      <c r="AR57" s="10">
        <v>15</v>
      </c>
      <c r="AS57" s="11">
        <v>193</v>
      </c>
      <c r="AT57" s="16">
        <v>121.58999999999999</v>
      </c>
      <c r="AU57" s="23"/>
      <c r="AV57" s="10">
        <v>15</v>
      </c>
      <c r="AW57" s="11">
        <v>191</v>
      </c>
      <c r="AX57" s="16">
        <v>122.24000000000001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 t="s">
        <v>74</v>
      </c>
      <c r="E58" s="11" t="s">
        <v>74</v>
      </c>
      <c r="F58" s="16" t="s">
        <v>74</v>
      </c>
      <c r="H58" s="10" t="s">
        <v>74</v>
      </c>
      <c r="I58" s="11" t="s">
        <v>74</v>
      </c>
      <c r="J58" s="16" t="s">
        <v>74</v>
      </c>
      <c r="L58" s="10" t="s">
        <v>74</v>
      </c>
      <c r="M58" s="11" t="s">
        <v>74</v>
      </c>
      <c r="N58" s="16" t="s">
        <v>74</v>
      </c>
      <c r="O58" s="27"/>
      <c r="P58" s="10">
        <v>0</v>
      </c>
      <c r="Q58" s="11">
        <v>0</v>
      </c>
      <c r="R58" s="16">
        <v>0</v>
      </c>
      <c r="S58" s="27"/>
      <c r="T58" s="10">
        <v>0</v>
      </c>
      <c r="U58" s="11">
        <v>0</v>
      </c>
      <c r="V58" s="16">
        <v>0</v>
      </c>
      <c r="X58" s="10" t="s">
        <v>74</v>
      </c>
      <c r="Y58" s="11" t="s">
        <v>74</v>
      </c>
      <c r="Z58" s="16" t="s">
        <v>74</v>
      </c>
      <c r="AB58" s="10" t="s">
        <v>74</v>
      </c>
      <c r="AC58" s="11" t="s">
        <v>74</v>
      </c>
      <c r="AD58" s="16" t="s">
        <v>74</v>
      </c>
      <c r="AF58" s="10" t="s">
        <v>74</v>
      </c>
      <c r="AG58" s="11" t="s">
        <v>74</v>
      </c>
      <c r="AH58" s="16" t="s">
        <v>74</v>
      </c>
      <c r="AJ58" s="10" t="s">
        <v>74</v>
      </c>
      <c r="AK58" s="11" t="s">
        <v>74</v>
      </c>
      <c r="AL58" s="16" t="s">
        <v>74</v>
      </c>
      <c r="AN58" s="10" t="s">
        <v>74</v>
      </c>
      <c r="AO58" s="11" t="s">
        <v>74</v>
      </c>
      <c r="AP58" s="16" t="s">
        <v>74</v>
      </c>
      <c r="AR58" s="10" t="s">
        <v>74</v>
      </c>
      <c r="AS58" s="11" t="s">
        <v>74</v>
      </c>
      <c r="AT58" s="16" t="s">
        <v>74</v>
      </c>
      <c r="AU58" s="23"/>
      <c r="AV58" s="10" t="s">
        <v>74</v>
      </c>
      <c r="AW58" s="11" t="s">
        <v>74</v>
      </c>
      <c r="AX58" s="16" t="s">
        <v>74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7</v>
      </c>
      <c r="E59" s="11">
        <v>77</v>
      </c>
      <c r="F59" s="16">
        <v>38.39</v>
      </c>
      <c r="H59" s="10">
        <v>8</v>
      </c>
      <c r="I59" s="11">
        <v>73</v>
      </c>
      <c r="J59" s="16">
        <v>34.96</v>
      </c>
      <c r="L59" s="10">
        <v>7</v>
      </c>
      <c r="M59" s="11">
        <v>72</v>
      </c>
      <c r="N59" s="16">
        <v>33.61</v>
      </c>
      <c r="O59" s="27"/>
      <c r="P59" s="10">
        <v>7</v>
      </c>
      <c r="Q59" s="11">
        <v>68</v>
      </c>
      <c r="R59" s="16">
        <v>34.25</v>
      </c>
      <c r="S59" s="27"/>
      <c r="T59" s="10">
        <v>8</v>
      </c>
      <c r="U59" s="11">
        <v>65</v>
      </c>
      <c r="V59" s="16">
        <v>32.18</v>
      </c>
      <c r="X59" s="10">
        <v>8</v>
      </c>
      <c r="Y59" s="11">
        <v>63</v>
      </c>
      <c r="Z59" s="16">
        <v>29.79</v>
      </c>
      <c r="AB59" s="10">
        <v>8</v>
      </c>
      <c r="AC59" s="11">
        <v>73</v>
      </c>
      <c r="AD59" s="16">
        <v>29.950000000000003</v>
      </c>
      <c r="AF59" s="10">
        <v>8</v>
      </c>
      <c r="AG59" s="11">
        <v>62</v>
      </c>
      <c r="AH59" s="16">
        <v>33.29</v>
      </c>
      <c r="AJ59" s="10">
        <v>9</v>
      </c>
      <c r="AK59" s="11">
        <v>66</v>
      </c>
      <c r="AL59" s="16">
        <v>33.090000000000003</v>
      </c>
      <c r="AN59" s="10">
        <v>9</v>
      </c>
      <c r="AO59" s="11">
        <v>61</v>
      </c>
      <c r="AP59" s="16">
        <v>29.349999999999998</v>
      </c>
      <c r="AR59" s="10">
        <v>8</v>
      </c>
      <c r="AS59" s="11">
        <v>48</v>
      </c>
      <c r="AT59" s="16">
        <v>23.35</v>
      </c>
      <c r="AU59" s="23"/>
      <c r="AV59" s="10">
        <v>8</v>
      </c>
      <c r="AW59" s="11">
        <v>50</v>
      </c>
      <c r="AX59" s="16">
        <v>22.69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16</v>
      </c>
      <c r="E60" s="11">
        <v>24</v>
      </c>
      <c r="F60" s="16">
        <v>10.77</v>
      </c>
      <c r="H60" s="10">
        <v>14</v>
      </c>
      <c r="I60" s="11">
        <v>23</v>
      </c>
      <c r="J60" s="16">
        <v>8.57</v>
      </c>
      <c r="L60" s="10">
        <v>15</v>
      </c>
      <c r="M60" s="11">
        <v>22</v>
      </c>
      <c r="N60" s="16">
        <v>8.99</v>
      </c>
      <c r="O60" s="27"/>
      <c r="P60" s="10">
        <v>11</v>
      </c>
      <c r="Q60" s="11">
        <v>16</v>
      </c>
      <c r="R60" s="16">
        <v>6.01</v>
      </c>
      <c r="S60" s="27"/>
      <c r="T60" s="10">
        <v>14</v>
      </c>
      <c r="U60" s="11">
        <v>18</v>
      </c>
      <c r="V60" s="16">
        <v>7.4499999999999993</v>
      </c>
      <c r="X60" s="10">
        <v>14</v>
      </c>
      <c r="Y60" s="11">
        <v>19</v>
      </c>
      <c r="Z60" s="16">
        <v>7.83</v>
      </c>
      <c r="AB60" s="10">
        <v>12</v>
      </c>
      <c r="AC60" s="11">
        <v>16</v>
      </c>
      <c r="AD60" s="16">
        <v>7.03</v>
      </c>
      <c r="AF60" s="10">
        <v>11</v>
      </c>
      <c r="AG60" s="11">
        <v>16</v>
      </c>
      <c r="AH60" s="16">
        <v>7.29</v>
      </c>
      <c r="AJ60" s="10">
        <v>12</v>
      </c>
      <c r="AK60" s="11">
        <v>16</v>
      </c>
      <c r="AL60" s="16">
        <v>7.3500000000000005</v>
      </c>
      <c r="AN60" s="10">
        <v>12</v>
      </c>
      <c r="AO60" s="11">
        <v>15</v>
      </c>
      <c r="AP60" s="16">
        <v>8.15</v>
      </c>
      <c r="AR60" s="10">
        <v>8</v>
      </c>
      <c r="AS60" s="11">
        <v>11</v>
      </c>
      <c r="AT60" s="16">
        <v>5.58</v>
      </c>
      <c r="AU60" s="23"/>
      <c r="AV60" s="10">
        <v>10</v>
      </c>
      <c r="AW60" s="11">
        <v>14</v>
      </c>
      <c r="AX60" s="16">
        <v>6.03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34</v>
      </c>
      <c r="E61" s="17">
        <v>86</v>
      </c>
      <c r="F61" s="16">
        <v>52.769999999999996</v>
      </c>
      <c r="H61" s="10">
        <v>35</v>
      </c>
      <c r="I61" s="17">
        <v>84</v>
      </c>
      <c r="J61" s="16">
        <v>51.260000000000005</v>
      </c>
      <c r="L61" s="10">
        <v>33</v>
      </c>
      <c r="M61" s="17">
        <v>82</v>
      </c>
      <c r="N61" s="16">
        <v>51.45</v>
      </c>
      <c r="O61" s="27"/>
      <c r="P61" s="10">
        <v>34</v>
      </c>
      <c r="Q61" s="17">
        <v>77</v>
      </c>
      <c r="R61" s="16">
        <v>50.06</v>
      </c>
      <c r="S61" s="27"/>
      <c r="T61" s="10">
        <v>33</v>
      </c>
      <c r="U61" s="17">
        <v>79</v>
      </c>
      <c r="V61" s="16">
        <v>52.989999999999995</v>
      </c>
      <c r="X61" s="10">
        <v>35</v>
      </c>
      <c r="Y61" s="17">
        <v>76</v>
      </c>
      <c r="Z61" s="16">
        <v>49.43</v>
      </c>
      <c r="AB61" s="10">
        <v>38</v>
      </c>
      <c r="AC61" s="17">
        <v>76</v>
      </c>
      <c r="AD61" s="16">
        <v>48.86</v>
      </c>
      <c r="AF61" s="10">
        <v>41</v>
      </c>
      <c r="AG61" s="17">
        <v>77</v>
      </c>
      <c r="AH61" s="16">
        <v>49.65</v>
      </c>
      <c r="AJ61" s="10">
        <v>38</v>
      </c>
      <c r="AK61" s="17">
        <v>77</v>
      </c>
      <c r="AL61" s="16">
        <v>51.260000000000005</v>
      </c>
      <c r="AN61" s="10">
        <v>37</v>
      </c>
      <c r="AO61" s="17">
        <v>73</v>
      </c>
      <c r="AP61" s="16">
        <v>46.65</v>
      </c>
      <c r="AR61" s="10">
        <v>36</v>
      </c>
      <c r="AS61" s="17">
        <v>78</v>
      </c>
      <c r="AT61" s="16">
        <v>53.379999999999995</v>
      </c>
      <c r="AU61" s="23"/>
      <c r="AV61" s="10">
        <v>31</v>
      </c>
      <c r="AW61" s="17">
        <v>72</v>
      </c>
      <c r="AX61" s="16">
        <v>50.21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347</v>
      </c>
      <c r="E62" s="18">
        <v>1759</v>
      </c>
      <c r="F62" s="15">
        <v>1194.97</v>
      </c>
      <c r="H62" s="14">
        <v>352</v>
      </c>
      <c r="I62" s="18">
        <v>1734</v>
      </c>
      <c r="J62" s="15">
        <v>1206.1099999999999</v>
      </c>
      <c r="L62" s="14">
        <v>344</v>
      </c>
      <c r="M62" s="18">
        <v>1657</v>
      </c>
      <c r="N62" s="15">
        <v>1146.2400000000002</v>
      </c>
      <c r="O62" s="27"/>
      <c r="P62" s="14">
        <v>345</v>
      </c>
      <c r="Q62" s="18">
        <v>1647</v>
      </c>
      <c r="R62" s="15">
        <v>1135.8399999999999</v>
      </c>
      <c r="S62" s="27"/>
      <c r="T62" s="14">
        <v>334</v>
      </c>
      <c r="U62" s="18">
        <v>1623</v>
      </c>
      <c r="V62" s="15">
        <v>1161.29</v>
      </c>
      <c r="X62" s="14">
        <v>342</v>
      </c>
      <c r="Y62" s="18">
        <v>1593</v>
      </c>
      <c r="Z62" s="15">
        <v>1121.7600000000002</v>
      </c>
      <c r="AB62" s="14">
        <v>338</v>
      </c>
      <c r="AC62" s="18">
        <v>1532</v>
      </c>
      <c r="AD62" s="15">
        <v>1059.5400000000002</v>
      </c>
      <c r="AF62" s="14">
        <v>342</v>
      </c>
      <c r="AG62" s="18">
        <v>1500</v>
      </c>
      <c r="AH62" s="15">
        <v>1085.1600000000001</v>
      </c>
      <c r="AJ62" s="14">
        <v>338</v>
      </c>
      <c r="AK62" s="18">
        <v>1483</v>
      </c>
      <c r="AL62" s="15">
        <v>1068.3100000000002</v>
      </c>
      <c r="AN62" s="14">
        <v>330</v>
      </c>
      <c r="AO62" s="18">
        <v>1365</v>
      </c>
      <c r="AP62" s="15">
        <v>970.08999999999992</v>
      </c>
      <c r="AR62" s="14">
        <v>328</v>
      </c>
      <c r="AS62" s="18">
        <v>1357</v>
      </c>
      <c r="AT62" s="15">
        <v>975.62000000000012</v>
      </c>
      <c r="AU62" s="23"/>
      <c r="AV62" s="14">
        <v>307</v>
      </c>
      <c r="AW62" s="18">
        <v>1335</v>
      </c>
      <c r="AX62" s="15">
        <v>976.06000000000029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558</v>
      </c>
      <c r="E63" s="21">
        <v>3208</v>
      </c>
      <c r="F63" s="22">
        <v>2377.3500000000004</v>
      </c>
      <c r="H63" s="20">
        <v>568</v>
      </c>
      <c r="I63" s="21">
        <v>3163</v>
      </c>
      <c r="J63" s="22">
        <v>2347.2399999999998</v>
      </c>
      <c r="L63" s="20">
        <v>566</v>
      </c>
      <c r="M63" s="21">
        <v>3069</v>
      </c>
      <c r="N63" s="22">
        <v>2276.02</v>
      </c>
      <c r="O63" s="28"/>
      <c r="P63" s="20">
        <v>570</v>
      </c>
      <c r="Q63" s="21">
        <v>3035</v>
      </c>
      <c r="R63" s="22">
        <v>2258.98</v>
      </c>
      <c r="S63" s="28"/>
      <c r="T63" s="20">
        <v>553</v>
      </c>
      <c r="U63" s="21">
        <v>3022</v>
      </c>
      <c r="V63" s="22">
        <v>2292.21</v>
      </c>
      <c r="X63" s="20">
        <v>559</v>
      </c>
      <c r="Y63" s="21">
        <v>2976</v>
      </c>
      <c r="Z63" s="22">
        <v>2180.3000000000002</v>
      </c>
      <c r="AB63" s="20">
        <v>560</v>
      </c>
      <c r="AC63" s="21">
        <v>2933</v>
      </c>
      <c r="AD63" s="22">
        <v>2190.8200000000002</v>
      </c>
      <c r="AF63" s="20">
        <v>559</v>
      </c>
      <c r="AG63" s="21">
        <v>2803</v>
      </c>
      <c r="AH63" s="22">
        <v>2159.8599999999997</v>
      </c>
      <c r="AJ63" s="20">
        <v>556</v>
      </c>
      <c r="AK63" s="21">
        <v>2763</v>
      </c>
      <c r="AL63" s="22">
        <v>2087.3100000000004</v>
      </c>
      <c r="AN63" s="20">
        <v>551</v>
      </c>
      <c r="AO63" s="21">
        <v>2689</v>
      </c>
      <c r="AP63" s="22">
        <v>2063.29</v>
      </c>
      <c r="AR63" s="20">
        <v>552</v>
      </c>
      <c r="AS63" s="21">
        <v>2730</v>
      </c>
      <c r="AT63" s="22">
        <v>2127.0300000000002</v>
      </c>
      <c r="AU63" s="23"/>
      <c r="AV63" s="20">
        <v>531</v>
      </c>
      <c r="AW63" s="21">
        <v>2625</v>
      </c>
      <c r="AX63" s="22">
        <v>2008.3100000000004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VLOOKUP("&lt;T3Titel&gt;",Uebersetzungen!$B$3:$E$331,Uebersetzungen!$B$2+1,FALSE)</f>
        <v>Wirtschaftsstruktur seit 2011: Region Engiadina Bassa/Val Müstair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200</v>
      </c>
      <c r="E12" s="11">
        <v>599</v>
      </c>
      <c r="F12" s="12">
        <v>392.8</v>
      </c>
      <c r="H12" s="10">
        <v>206</v>
      </c>
      <c r="I12" s="11">
        <v>611</v>
      </c>
      <c r="J12" s="12">
        <v>403.28000000000003</v>
      </c>
      <c r="L12" s="10">
        <v>213</v>
      </c>
      <c r="M12" s="11">
        <v>620</v>
      </c>
      <c r="N12" s="12">
        <v>403.17999999999995</v>
      </c>
      <c r="O12" s="27"/>
      <c r="P12" s="10">
        <v>218</v>
      </c>
      <c r="Q12" s="11">
        <v>631</v>
      </c>
      <c r="R12" s="12">
        <v>424.39000000000004</v>
      </c>
      <c r="S12" s="27"/>
      <c r="T12" s="10">
        <v>222</v>
      </c>
      <c r="U12" s="11">
        <v>625</v>
      </c>
      <c r="V12" s="12">
        <v>426.65</v>
      </c>
      <c r="X12" s="10">
        <v>227</v>
      </c>
      <c r="Y12" s="11">
        <v>621</v>
      </c>
      <c r="Z12" s="12">
        <v>422.36</v>
      </c>
      <c r="AB12" s="10">
        <v>227</v>
      </c>
      <c r="AC12" s="11">
        <v>607</v>
      </c>
      <c r="AD12" s="12">
        <v>407.94</v>
      </c>
      <c r="AF12" s="10">
        <v>236</v>
      </c>
      <c r="AG12" s="11">
        <v>596</v>
      </c>
      <c r="AH12" s="12">
        <v>404.16999999999996</v>
      </c>
      <c r="AJ12" s="10">
        <v>241</v>
      </c>
      <c r="AK12" s="11">
        <v>641</v>
      </c>
      <c r="AL12" s="12">
        <v>423.7</v>
      </c>
      <c r="AN12" s="10">
        <v>238</v>
      </c>
      <c r="AO12" s="11">
        <v>619</v>
      </c>
      <c r="AP12" s="12">
        <v>402.46999999999997</v>
      </c>
      <c r="AR12" s="10">
        <v>245</v>
      </c>
      <c r="AS12" s="11">
        <v>627</v>
      </c>
      <c r="AT12" s="12">
        <v>406.9</v>
      </c>
      <c r="AU12" s="23"/>
      <c r="AV12" s="10">
        <v>252</v>
      </c>
      <c r="AW12" s="11">
        <v>649</v>
      </c>
      <c r="AX12" s="12">
        <v>416.49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200</v>
      </c>
      <c r="E13" s="18">
        <v>599</v>
      </c>
      <c r="F13" s="15">
        <v>392.8</v>
      </c>
      <c r="H13" s="14">
        <v>206</v>
      </c>
      <c r="I13" s="18">
        <v>611</v>
      </c>
      <c r="J13" s="15">
        <v>403.28000000000003</v>
      </c>
      <c r="L13" s="14">
        <v>213</v>
      </c>
      <c r="M13" s="18">
        <v>620</v>
      </c>
      <c r="N13" s="15">
        <v>403.17999999999995</v>
      </c>
      <c r="O13" s="27"/>
      <c r="P13" s="14">
        <v>218</v>
      </c>
      <c r="Q13" s="18">
        <v>631</v>
      </c>
      <c r="R13" s="15">
        <v>424.39000000000004</v>
      </c>
      <c r="S13" s="27"/>
      <c r="T13" s="14">
        <v>222</v>
      </c>
      <c r="U13" s="18">
        <v>625</v>
      </c>
      <c r="V13" s="15">
        <v>426.65</v>
      </c>
      <c r="X13" s="14">
        <v>227</v>
      </c>
      <c r="Y13" s="18">
        <v>621</v>
      </c>
      <c r="Z13" s="15">
        <v>422.36</v>
      </c>
      <c r="AB13" s="14">
        <v>227</v>
      </c>
      <c r="AC13" s="18">
        <v>607</v>
      </c>
      <c r="AD13" s="15">
        <v>407.94</v>
      </c>
      <c r="AF13" s="14">
        <v>236</v>
      </c>
      <c r="AG13" s="18">
        <v>596</v>
      </c>
      <c r="AH13" s="15">
        <v>404.16999999999996</v>
      </c>
      <c r="AJ13" s="14">
        <v>241</v>
      </c>
      <c r="AK13" s="18">
        <v>641</v>
      </c>
      <c r="AL13" s="15">
        <v>423.7</v>
      </c>
      <c r="AN13" s="14">
        <v>238</v>
      </c>
      <c r="AO13" s="18">
        <v>619</v>
      </c>
      <c r="AP13" s="15">
        <v>402.46999999999997</v>
      </c>
      <c r="AR13" s="14">
        <v>245</v>
      </c>
      <c r="AS13" s="18">
        <v>627</v>
      </c>
      <c r="AT13" s="15">
        <v>406.9</v>
      </c>
      <c r="AU13" s="23"/>
      <c r="AV13" s="14">
        <v>252</v>
      </c>
      <c r="AW13" s="18">
        <v>649</v>
      </c>
      <c r="AX13" s="15">
        <v>416.49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 t="s">
        <v>74</v>
      </c>
      <c r="Q14" s="11" t="s">
        <v>74</v>
      </c>
      <c r="R14" s="16" t="s">
        <v>74</v>
      </c>
      <c r="S14" s="27"/>
      <c r="T14" s="10" t="s">
        <v>74</v>
      </c>
      <c r="U14" s="11" t="s">
        <v>74</v>
      </c>
      <c r="V14" s="16" t="s">
        <v>74</v>
      </c>
      <c r="X14" s="10" t="s">
        <v>74</v>
      </c>
      <c r="Y14" s="11" t="s">
        <v>74</v>
      </c>
      <c r="Z14" s="16" t="s">
        <v>74</v>
      </c>
      <c r="AB14" s="10" t="s">
        <v>74</v>
      </c>
      <c r="AC14" s="11" t="s">
        <v>74</v>
      </c>
      <c r="AD14" s="16" t="s">
        <v>74</v>
      </c>
      <c r="AF14" s="10" t="s">
        <v>74</v>
      </c>
      <c r="AG14" s="11" t="s">
        <v>74</v>
      </c>
      <c r="AH14" s="16" t="s">
        <v>74</v>
      </c>
      <c r="AJ14" s="10" t="s">
        <v>74</v>
      </c>
      <c r="AK14" s="11" t="s">
        <v>74</v>
      </c>
      <c r="AL14" s="16" t="s">
        <v>74</v>
      </c>
      <c r="AN14" s="10" t="s">
        <v>74</v>
      </c>
      <c r="AO14" s="11" t="s">
        <v>74</v>
      </c>
      <c r="AP14" s="16" t="s">
        <v>74</v>
      </c>
      <c r="AR14" s="10" t="s">
        <v>74</v>
      </c>
      <c r="AS14" s="11" t="s">
        <v>74</v>
      </c>
      <c r="AT14" s="16" t="s">
        <v>74</v>
      </c>
      <c r="AU14" s="23"/>
      <c r="AV14" s="10" t="s">
        <v>74</v>
      </c>
      <c r="AW14" s="11" t="s">
        <v>74</v>
      </c>
      <c r="AX14" s="16" t="s">
        <v>74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19</v>
      </c>
      <c r="E15" s="11">
        <v>119</v>
      </c>
      <c r="F15" s="16">
        <v>91.570000000000007</v>
      </c>
      <c r="H15" s="10">
        <v>19</v>
      </c>
      <c r="I15" s="11">
        <v>120</v>
      </c>
      <c r="J15" s="16">
        <v>90.03</v>
      </c>
      <c r="L15" s="10">
        <v>19</v>
      </c>
      <c r="M15" s="11">
        <v>117</v>
      </c>
      <c r="N15" s="16">
        <v>89.51</v>
      </c>
      <c r="O15" s="27"/>
      <c r="P15" s="10">
        <v>19</v>
      </c>
      <c r="Q15" s="11">
        <v>108</v>
      </c>
      <c r="R15" s="16">
        <v>84.47</v>
      </c>
      <c r="S15" s="27"/>
      <c r="T15" s="10">
        <v>20</v>
      </c>
      <c r="U15" s="11">
        <v>109</v>
      </c>
      <c r="V15" s="16">
        <v>86.04</v>
      </c>
      <c r="X15" s="10">
        <v>19</v>
      </c>
      <c r="Y15" s="11">
        <v>153</v>
      </c>
      <c r="Z15" s="16">
        <v>121.39</v>
      </c>
      <c r="AB15" s="10">
        <v>17</v>
      </c>
      <c r="AC15" s="11">
        <v>142</v>
      </c>
      <c r="AD15" s="16">
        <v>111.51</v>
      </c>
      <c r="AF15" s="10">
        <v>17</v>
      </c>
      <c r="AG15" s="11">
        <v>140</v>
      </c>
      <c r="AH15" s="16">
        <v>111.69</v>
      </c>
      <c r="AJ15" s="10">
        <v>15</v>
      </c>
      <c r="AK15" s="11">
        <v>130</v>
      </c>
      <c r="AL15" s="16">
        <v>104.46</v>
      </c>
      <c r="AN15" s="10">
        <v>15</v>
      </c>
      <c r="AO15" s="11">
        <v>137</v>
      </c>
      <c r="AP15" s="16">
        <v>108.47</v>
      </c>
      <c r="AR15" s="10">
        <v>16</v>
      </c>
      <c r="AS15" s="11">
        <v>135</v>
      </c>
      <c r="AT15" s="16">
        <v>106.60000000000001</v>
      </c>
      <c r="AU15" s="23"/>
      <c r="AV15" s="10">
        <v>15</v>
      </c>
      <c r="AW15" s="11">
        <v>135</v>
      </c>
      <c r="AX15" s="16">
        <v>107.05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4</v>
      </c>
      <c r="E16" s="11">
        <v>4</v>
      </c>
      <c r="F16" s="16">
        <v>2.6100000000000003</v>
      </c>
      <c r="H16" s="10">
        <v>4</v>
      </c>
      <c r="I16" s="11">
        <v>4</v>
      </c>
      <c r="J16" s="16">
        <v>2.36</v>
      </c>
      <c r="L16" s="10">
        <v>4</v>
      </c>
      <c r="M16" s="11">
        <v>5</v>
      </c>
      <c r="N16" s="16">
        <v>2.95</v>
      </c>
      <c r="O16" s="27"/>
      <c r="P16" s="10">
        <v>5</v>
      </c>
      <c r="Q16" s="11">
        <v>6</v>
      </c>
      <c r="R16" s="16">
        <v>2.69</v>
      </c>
      <c r="S16" s="27"/>
      <c r="T16" s="10">
        <v>4</v>
      </c>
      <c r="U16" s="11">
        <v>4</v>
      </c>
      <c r="V16" s="16">
        <v>2.0499999999999998</v>
      </c>
      <c r="X16" s="10" t="s">
        <v>74</v>
      </c>
      <c r="Y16" s="11" t="s">
        <v>74</v>
      </c>
      <c r="Z16" s="16" t="s">
        <v>74</v>
      </c>
      <c r="AB16" s="10" t="s">
        <v>74</v>
      </c>
      <c r="AC16" s="11" t="s">
        <v>74</v>
      </c>
      <c r="AD16" s="16" t="s">
        <v>74</v>
      </c>
      <c r="AF16" s="10" t="s">
        <v>74</v>
      </c>
      <c r="AG16" s="11" t="s">
        <v>74</v>
      </c>
      <c r="AH16" s="16" t="s">
        <v>74</v>
      </c>
      <c r="AJ16" s="10">
        <v>4</v>
      </c>
      <c r="AK16" s="11">
        <v>5</v>
      </c>
      <c r="AL16" s="16">
        <v>3.3200000000000003</v>
      </c>
      <c r="AN16" s="10" t="s">
        <v>74</v>
      </c>
      <c r="AO16" s="11" t="s">
        <v>74</v>
      </c>
      <c r="AP16" s="16" t="s">
        <v>74</v>
      </c>
      <c r="AR16" s="10">
        <v>4</v>
      </c>
      <c r="AS16" s="11">
        <v>5</v>
      </c>
      <c r="AT16" s="16">
        <v>2.88</v>
      </c>
      <c r="AU16" s="23"/>
      <c r="AV16" s="10">
        <v>4</v>
      </c>
      <c r="AW16" s="11">
        <v>5</v>
      </c>
      <c r="AX16" s="16">
        <v>3.12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37</v>
      </c>
      <c r="E17" s="11">
        <v>249</v>
      </c>
      <c r="F17" s="16">
        <v>206.26</v>
      </c>
      <c r="H17" s="10">
        <v>39</v>
      </c>
      <c r="I17" s="11">
        <v>251</v>
      </c>
      <c r="J17" s="16">
        <v>206.84</v>
      </c>
      <c r="L17" s="10">
        <v>39</v>
      </c>
      <c r="M17" s="11">
        <v>239</v>
      </c>
      <c r="N17" s="16">
        <v>209.62</v>
      </c>
      <c r="O17" s="27"/>
      <c r="P17" s="10">
        <v>38</v>
      </c>
      <c r="Q17" s="11">
        <v>239</v>
      </c>
      <c r="R17" s="16">
        <v>197.9</v>
      </c>
      <c r="S17" s="27"/>
      <c r="T17" s="10">
        <v>36</v>
      </c>
      <c r="U17" s="11">
        <v>228</v>
      </c>
      <c r="V17" s="16">
        <v>198.1</v>
      </c>
      <c r="X17" s="10">
        <v>35</v>
      </c>
      <c r="Y17" s="11">
        <v>225</v>
      </c>
      <c r="Z17" s="16">
        <v>193.4</v>
      </c>
      <c r="AB17" s="10">
        <v>39</v>
      </c>
      <c r="AC17" s="11">
        <v>220</v>
      </c>
      <c r="AD17" s="16">
        <v>185.91</v>
      </c>
      <c r="AF17" s="10">
        <v>39</v>
      </c>
      <c r="AG17" s="11">
        <v>212</v>
      </c>
      <c r="AH17" s="16">
        <v>181.07999999999998</v>
      </c>
      <c r="AJ17" s="10">
        <v>40</v>
      </c>
      <c r="AK17" s="11">
        <v>198</v>
      </c>
      <c r="AL17" s="16">
        <v>174.87</v>
      </c>
      <c r="AN17" s="10">
        <v>39</v>
      </c>
      <c r="AO17" s="11">
        <v>203</v>
      </c>
      <c r="AP17" s="16">
        <v>175.98</v>
      </c>
      <c r="AR17" s="10">
        <v>38</v>
      </c>
      <c r="AS17" s="11">
        <v>195</v>
      </c>
      <c r="AT17" s="16">
        <v>164.07999999999998</v>
      </c>
      <c r="AU17" s="23"/>
      <c r="AV17" s="10">
        <v>38</v>
      </c>
      <c r="AW17" s="11">
        <v>181</v>
      </c>
      <c r="AX17" s="16">
        <v>156.5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 t="s">
        <v>74</v>
      </c>
      <c r="Y18" s="11" t="s">
        <v>74</v>
      </c>
      <c r="Z18" s="16" t="s">
        <v>74</v>
      </c>
      <c r="AB18" s="10" t="s">
        <v>74</v>
      </c>
      <c r="AC18" s="11" t="s">
        <v>74</v>
      </c>
      <c r="AD18" s="16" t="s">
        <v>74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 t="s">
        <v>74</v>
      </c>
      <c r="AC19" s="11" t="s">
        <v>74</v>
      </c>
      <c r="AD19" s="16" t="s">
        <v>74</v>
      </c>
      <c r="AF19" s="10" t="s">
        <v>74</v>
      </c>
      <c r="AG19" s="11" t="s">
        <v>74</v>
      </c>
      <c r="AH19" s="16" t="s">
        <v>74</v>
      </c>
      <c r="AJ19" s="10" t="s">
        <v>74</v>
      </c>
      <c r="AK19" s="11" t="s">
        <v>74</v>
      </c>
      <c r="AL19" s="16" t="s">
        <v>74</v>
      </c>
      <c r="AN19" s="10" t="s">
        <v>74</v>
      </c>
      <c r="AO19" s="11" t="s">
        <v>74</v>
      </c>
      <c r="AP19" s="16" t="s">
        <v>74</v>
      </c>
      <c r="AR19" s="10" t="s">
        <v>74</v>
      </c>
      <c r="AS19" s="11" t="s">
        <v>74</v>
      </c>
      <c r="AT19" s="16" t="s">
        <v>74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5</v>
      </c>
      <c r="E20" s="11">
        <v>13</v>
      </c>
      <c r="F20" s="16">
        <v>9.52</v>
      </c>
      <c r="H20" s="10">
        <v>6</v>
      </c>
      <c r="I20" s="11">
        <v>14</v>
      </c>
      <c r="J20" s="16">
        <v>10.219999999999999</v>
      </c>
      <c r="L20" s="10">
        <v>6</v>
      </c>
      <c r="M20" s="11">
        <v>14</v>
      </c>
      <c r="N20" s="16">
        <v>10.79</v>
      </c>
      <c r="O20" s="27"/>
      <c r="P20" s="10">
        <v>4</v>
      </c>
      <c r="Q20" s="11">
        <v>13</v>
      </c>
      <c r="R20" s="16">
        <v>10.290000000000001</v>
      </c>
      <c r="S20" s="27"/>
      <c r="T20" s="10" t="s">
        <v>74</v>
      </c>
      <c r="U20" s="11" t="s">
        <v>74</v>
      </c>
      <c r="V20" s="16" t="s">
        <v>74</v>
      </c>
      <c r="X20" s="10">
        <v>4</v>
      </c>
      <c r="Y20" s="11">
        <v>12</v>
      </c>
      <c r="Z20" s="16">
        <v>10.29</v>
      </c>
      <c r="AB20" s="10">
        <v>4</v>
      </c>
      <c r="AC20" s="11">
        <v>13</v>
      </c>
      <c r="AD20" s="16">
        <v>10.71</v>
      </c>
      <c r="AF20" s="10">
        <v>4</v>
      </c>
      <c r="AG20" s="11">
        <v>12</v>
      </c>
      <c r="AH20" s="16">
        <v>10.1</v>
      </c>
      <c r="AJ20" s="10">
        <v>4</v>
      </c>
      <c r="AK20" s="11">
        <v>13</v>
      </c>
      <c r="AL20" s="16">
        <v>10.44</v>
      </c>
      <c r="AN20" s="10">
        <v>7</v>
      </c>
      <c r="AO20" s="11">
        <v>18</v>
      </c>
      <c r="AP20" s="16">
        <v>13.64</v>
      </c>
      <c r="AR20" s="10">
        <v>7</v>
      </c>
      <c r="AS20" s="11">
        <v>17</v>
      </c>
      <c r="AT20" s="16">
        <v>13.76</v>
      </c>
      <c r="AU20" s="23"/>
      <c r="AV20" s="10">
        <v>7</v>
      </c>
      <c r="AW20" s="11">
        <v>15</v>
      </c>
      <c r="AX20" s="16">
        <v>11.57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6</v>
      </c>
      <c r="E21" s="11">
        <v>39</v>
      </c>
      <c r="F21" s="16">
        <v>35.200000000000003</v>
      </c>
      <c r="H21" s="10">
        <v>5</v>
      </c>
      <c r="I21" s="11">
        <v>38</v>
      </c>
      <c r="J21" s="16">
        <v>34.709999999999994</v>
      </c>
      <c r="L21" s="10">
        <v>7</v>
      </c>
      <c r="M21" s="11">
        <v>38</v>
      </c>
      <c r="N21" s="16">
        <v>33.92</v>
      </c>
      <c r="O21" s="27"/>
      <c r="P21" s="10">
        <v>8</v>
      </c>
      <c r="Q21" s="11">
        <v>38</v>
      </c>
      <c r="R21" s="16">
        <v>34.270000000000003</v>
      </c>
      <c r="S21" s="27"/>
      <c r="T21" s="10">
        <v>8</v>
      </c>
      <c r="U21" s="11">
        <v>35</v>
      </c>
      <c r="V21" s="16">
        <v>31.150000000000002</v>
      </c>
      <c r="X21" s="10">
        <v>8</v>
      </c>
      <c r="Y21" s="11">
        <v>35</v>
      </c>
      <c r="Z21" s="16">
        <v>30.96</v>
      </c>
      <c r="AB21" s="10">
        <v>8</v>
      </c>
      <c r="AC21" s="11">
        <v>33</v>
      </c>
      <c r="AD21" s="16">
        <v>28.37</v>
      </c>
      <c r="AF21" s="10">
        <v>8</v>
      </c>
      <c r="AG21" s="11">
        <v>33</v>
      </c>
      <c r="AH21" s="16">
        <v>29.58</v>
      </c>
      <c r="AJ21" s="10">
        <v>8</v>
      </c>
      <c r="AK21" s="11">
        <v>33</v>
      </c>
      <c r="AL21" s="16">
        <v>28.119999999999997</v>
      </c>
      <c r="AN21" s="10">
        <v>8</v>
      </c>
      <c r="AO21" s="11">
        <v>36</v>
      </c>
      <c r="AP21" s="16">
        <v>30.18</v>
      </c>
      <c r="AR21" s="10">
        <v>8</v>
      </c>
      <c r="AS21" s="11">
        <v>27</v>
      </c>
      <c r="AT21" s="16">
        <v>23.979999999999997</v>
      </c>
      <c r="AU21" s="23"/>
      <c r="AV21" s="10">
        <v>8</v>
      </c>
      <c r="AW21" s="11">
        <v>29</v>
      </c>
      <c r="AX21" s="16">
        <v>25.169999999999998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0</v>
      </c>
      <c r="E22" s="11">
        <v>0</v>
      </c>
      <c r="F22" s="16">
        <v>0</v>
      </c>
      <c r="H22" s="10">
        <v>0</v>
      </c>
      <c r="I22" s="11">
        <v>0</v>
      </c>
      <c r="J22" s="16">
        <v>0</v>
      </c>
      <c r="L22" s="10">
        <v>0</v>
      </c>
      <c r="M22" s="11">
        <v>0</v>
      </c>
      <c r="N22" s="16">
        <v>0</v>
      </c>
      <c r="O22" s="27"/>
      <c r="P22" s="10">
        <v>0</v>
      </c>
      <c r="Q22" s="11">
        <v>0</v>
      </c>
      <c r="R22" s="16">
        <v>0</v>
      </c>
      <c r="S22" s="27"/>
      <c r="T22" s="10">
        <v>0</v>
      </c>
      <c r="U22" s="11">
        <v>0</v>
      </c>
      <c r="V22" s="16">
        <v>0</v>
      </c>
      <c r="X22" s="10">
        <v>0</v>
      </c>
      <c r="Y22" s="11">
        <v>0</v>
      </c>
      <c r="Z22" s="16">
        <v>0</v>
      </c>
      <c r="AB22" s="10">
        <v>0</v>
      </c>
      <c r="AC22" s="11">
        <v>0</v>
      </c>
      <c r="AD22" s="16">
        <v>0</v>
      </c>
      <c r="AF22" s="10">
        <v>0</v>
      </c>
      <c r="AG22" s="11">
        <v>0</v>
      </c>
      <c r="AH22" s="16">
        <v>0</v>
      </c>
      <c r="AJ22" s="10">
        <v>0</v>
      </c>
      <c r="AK22" s="11">
        <v>0</v>
      </c>
      <c r="AL22" s="16">
        <v>0</v>
      </c>
      <c r="AN22" s="10">
        <v>0</v>
      </c>
      <c r="AO22" s="11">
        <v>0</v>
      </c>
      <c r="AP22" s="16">
        <v>0</v>
      </c>
      <c r="AR22" s="10">
        <v>0</v>
      </c>
      <c r="AS22" s="11">
        <v>0</v>
      </c>
      <c r="AT22" s="16">
        <v>0</v>
      </c>
      <c r="AU22" s="23"/>
      <c r="AV22" s="10">
        <v>0</v>
      </c>
      <c r="AW22" s="11">
        <v>0</v>
      </c>
      <c r="AX22" s="16">
        <v>0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0</v>
      </c>
      <c r="E23" s="11">
        <v>0</v>
      </c>
      <c r="F23" s="16">
        <v>0</v>
      </c>
      <c r="H23" s="10">
        <v>0</v>
      </c>
      <c r="I23" s="11">
        <v>0</v>
      </c>
      <c r="J23" s="16">
        <v>0</v>
      </c>
      <c r="L23" s="10">
        <v>0</v>
      </c>
      <c r="M23" s="11">
        <v>0</v>
      </c>
      <c r="N23" s="16">
        <v>0</v>
      </c>
      <c r="O23" s="27"/>
      <c r="P23" s="10">
        <v>0</v>
      </c>
      <c r="Q23" s="11">
        <v>0</v>
      </c>
      <c r="R23" s="16">
        <v>0</v>
      </c>
      <c r="S23" s="27"/>
      <c r="T23" s="10">
        <v>0</v>
      </c>
      <c r="U23" s="11">
        <v>0</v>
      </c>
      <c r="V23" s="16">
        <v>0</v>
      </c>
      <c r="X23" s="10">
        <v>0</v>
      </c>
      <c r="Y23" s="11">
        <v>0</v>
      </c>
      <c r="Z23" s="16">
        <v>0</v>
      </c>
      <c r="AB23" s="10">
        <v>0</v>
      </c>
      <c r="AC23" s="11">
        <v>0</v>
      </c>
      <c r="AD23" s="16">
        <v>0</v>
      </c>
      <c r="AF23" s="10">
        <v>0</v>
      </c>
      <c r="AG23" s="11">
        <v>0</v>
      </c>
      <c r="AH23" s="16">
        <v>0</v>
      </c>
      <c r="AJ23" s="10">
        <v>0</v>
      </c>
      <c r="AK23" s="11">
        <v>0</v>
      </c>
      <c r="AL23" s="16">
        <v>0</v>
      </c>
      <c r="AN23" s="10">
        <v>0</v>
      </c>
      <c r="AO23" s="11">
        <v>0</v>
      </c>
      <c r="AP23" s="16">
        <v>0</v>
      </c>
      <c r="AR23" s="10">
        <v>0</v>
      </c>
      <c r="AS23" s="11">
        <v>0</v>
      </c>
      <c r="AT23" s="16">
        <v>0</v>
      </c>
      <c r="AU23" s="23"/>
      <c r="AV23" s="10">
        <v>0</v>
      </c>
      <c r="AW23" s="11">
        <v>0</v>
      </c>
      <c r="AX23" s="16">
        <v>0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0</v>
      </c>
      <c r="E24" s="11">
        <v>0</v>
      </c>
      <c r="F24" s="16">
        <v>0</v>
      </c>
      <c r="H24" s="10">
        <v>0</v>
      </c>
      <c r="I24" s="11">
        <v>0</v>
      </c>
      <c r="J24" s="16">
        <v>0</v>
      </c>
      <c r="L24" s="10" t="s">
        <v>74</v>
      </c>
      <c r="M24" s="11" t="s">
        <v>74</v>
      </c>
      <c r="N24" s="16" t="s">
        <v>74</v>
      </c>
      <c r="O24" s="27"/>
      <c r="P24" s="10" t="s">
        <v>74</v>
      </c>
      <c r="Q24" s="11" t="s">
        <v>74</v>
      </c>
      <c r="R24" s="16" t="s">
        <v>74</v>
      </c>
      <c r="S24" s="27"/>
      <c r="T24" s="10">
        <v>0</v>
      </c>
      <c r="U24" s="11">
        <v>0</v>
      </c>
      <c r="V24" s="16">
        <v>0</v>
      </c>
      <c r="X24" s="10">
        <v>0</v>
      </c>
      <c r="Y24" s="11">
        <v>0</v>
      </c>
      <c r="Z24" s="16">
        <v>0</v>
      </c>
      <c r="AB24" s="10">
        <v>0</v>
      </c>
      <c r="AC24" s="11">
        <v>0</v>
      </c>
      <c r="AD24" s="16">
        <v>0</v>
      </c>
      <c r="AF24" s="10">
        <v>0</v>
      </c>
      <c r="AG24" s="11">
        <v>0</v>
      </c>
      <c r="AH24" s="16">
        <v>0</v>
      </c>
      <c r="AJ24" s="10">
        <v>0</v>
      </c>
      <c r="AK24" s="11">
        <v>0</v>
      </c>
      <c r="AL24" s="16">
        <v>0</v>
      </c>
      <c r="AN24" s="10">
        <v>0</v>
      </c>
      <c r="AO24" s="11">
        <v>0</v>
      </c>
      <c r="AP24" s="16">
        <v>0</v>
      </c>
      <c r="AR24" s="10">
        <v>0</v>
      </c>
      <c r="AS24" s="11">
        <v>0</v>
      </c>
      <c r="AT24" s="16">
        <v>0</v>
      </c>
      <c r="AU24" s="23"/>
      <c r="AV24" s="10">
        <v>0</v>
      </c>
      <c r="AW24" s="11">
        <v>0</v>
      </c>
      <c r="AX24" s="16">
        <v>0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12</v>
      </c>
      <c r="E26" s="11">
        <v>39</v>
      </c>
      <c r="F26" s="16">
        <v>32.659999999999997</v>
      </c>
      <c r="H26" s="10">
        <v>12</v>
      </c>
      <c r="I26" s="11">
        <v>39</v>
      </c>
      <c r="J26" s="16">
        <v>31.090000000000003</v>
      </c>
      <c r="L26" s="10">
        <v>11</v>
      </c>
      <c r="M26" s="11">
        <v>36</v>
      </c>
      <c r="N26" s="16">
        <v>30.43</v>
      </c>
      <c r="O26" s="27"/>
      <c r="P26" s="10">
        <v>12</v>
      </c>
      <c r="Q26" s="11">
        <v>36</v>
      </c>
      <c r="R26" s="16">
        <v>28.4</v>
      </c>
      <c r="S26" s="27"/>
      <c r="T26" s="10">
        <v>12</v>
      </c>
      <c r="U26" s="11">
        <v>34</v>
      </c>
      <c r="V26" s="16">
        <v>27.94</v>
      </c>
      <c r="X26" s="10">
        <v>14</v>
      </c>
      <c r="Y26" s="11">
        <v>42</v>
      </c>
      <c r="Z26" s="16">
        <v>34.25</v>
      </c>
      <c r="AB26" s="10">
        <v>13</v>
      </c>
      <c r="AC26" s="11">
        <v>38</v>
      </c>
      <c r="AD26" s="16">
        <v>30.46</v>
      </c>
      <c r="AF26" s="10">
        <v>14</v>
      </c>
      <c r="AG26" s="11">
        <v>37</v>
      </c>
      <c r="AH26" s="16">
        <v>30.299999999999997</v>
      </c>
      <c r="AJ26" s="10">
        <v>13</v>
      </c>
      <c r="AK26" s="11">
        <v>35</v>
      </c>
      <c r="AL26" s="16">
        <v>28.39</v>
      </c>
      <c r="AN26" s="10">
        <v>12</v>
      </c>
      <c r="AO26" s="11">
        <v>37</v>
      </c>
      <c r="AP26" s="16">
        <v>29.450000000000003</v>
      </c>
      <c r="AR26" s="10">
        <v>12</v>
      </c>
      <c r="AS26" s="11">
        <v>38</v>
      </c>
      <c r="AT26" s="16">
        <v>30.919999999999998</v>
      </c>
      <c r="AU26" s="23"/>
      <c r="AV26" s="10">
        <v>12</v>
      </c>
      <c r="AW26" s="11">
        <v>41</v>
      </c>
      <c r="AX26" s="16">
        <v>32.049999999999997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10</v>
      </c>
      <c r="E27" s="11">
        <v>100</v>
      </c>
      <c r="F27" s="16">
        <v>80.31</v>
      </c>
      <c r="H27" s="10">
        <v>10</v>
      </c>
      <c r="I27" s="11">
        <v>102</v>
      </c>
      <c r="J27" s="16">
        <v>83.550000000000011</v>
      </c>
      <c r="L27" s="10">
        <v>10</v>
      </c>
      <c r="M27" s="11">
        <v>107</v>
      </c>
      <c r="N27" s="16">
        <v>87.66</v>
      </c>
      <c r="O27" s="27"/>
      <c r="P27" s="10">
        <v>10</v>
      </c>
      <c r="Q27" s="11">
        <v>105</v>
      </c>
      <c r="R27" s="16">
        <v>85.43</v>
      </c>
      <c r="S27" s="27"/>
      <c r="T27" s="10">
        <v>10</v>
      </c>
      <c r="U27" s="11">
        <v>107</v>
      </c>
      <c r="V27" s="16">
        <v>89.11</v>
      </c>
      <c r="X27" s="10">
        <v>10</v>
      </c>
      <c r="Y27" s="11">
        <v>107</v>
      </c>
      <c r="Z27" s="16">
        <v>85.73</v>
      </c>
      <c r="AB27" s="10">
        <v>10</v>
      </c>
      <c r="AC27" s="11">
        <v>107</v>
      </c>
      <c r="AD27" s="16">
        <v>86.000000000000014</v>
      </c>
      <c r="AF27" s="10">
        <v>10</v>
      </c>
      <c r="AG27" s="11">
        <v>107</v>
      </c>
      <c r="AH27" s="16">
        <v>89.3</v>
      </c>
      <c r="AJ27" s="10">
        <v>11</v>
      </c>
      <c r="AK27" s="11">
        <v>111</v>
      </c>
      <c r="AL27" s="16">
        <v>90.02000000000001</v>
      </c>
      <c r="AN27" s="10">
        <v>10</v>
      </c>
      <c r="AO27" s="11">
        <v>124</v>
      </c>
      <c r="AP27" s="16">
        <v>99.259999999999977</v>
      </c>
      <c r="AR27" s="10">
        <v>10</v>
      </c>
      <c r="AS27" s="11">
        <v>123</v>
      </c>
      <c r="AT27" s="16">
        <v>100.47999999999999</v>
      </c>
      <c r="AU27" s="23"/>
      <c r="AV27" s="10">
        <v>9</v>
      </c>
      <c r="AW27" s="11">
        <v>114</v>
      </c>
      <c r="AX27" s="16">
        <v>96.41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6</v>
      </c>
      <c r="E28" s="11">
        <v>20</v>
      </c>
      <c r="F28" s="16">
        <v>18.41</v>
      </c>
      <c r="H28" s="10">
        <v>5</v>
      </c>
      <c r="I28" s="11">
        <v>19</v>
      </c>
      <c r="J28" s="16">
        <v>18.43</v>
      </c>
      <c r="L28" s="10">
        <v>6</v>
      </c>
      <c r="M28" s="11">
        <v>17</v>
      </c>
      <c r="N28" s="16">
        <v>14.95</v>
      </c>
      <c r="O28" s="27"/>
      <c r="P28" s="10">
        <v>6</v>
      </c>
      <c r="Q28" s="11">
        <v>16</v>
      </c>
      <c r="R28" s="16">
        <v>15.1</v>
      </c>
      <c r="S28" s="27"/>
      <c r="T28" s="10">
        <v>5</v>
      </c>
      <c r="U28" s="11">
        <v>14</v>
      </c>
      <c r="V28" s="16">
        <v>14</v>
      </c>
      <c r="X28" s="10">
        <v>5</v>
      </c>
      <c r="Y28" s="11">
        <v>15</v>
      </c>
      <c r="Z28" s="16">
        <v>14.6</v>
      </c>
      <c r="AB28" s="10">
        <v>5</v>
      </c>
      <c r="AC28" s="11">
        <v>12</v>
      </c>
      <c r="AD28" s="16">
        <v>11.559999999999999</v>
      </c>
      <c r="AF28" s="10">
        <v>7</v>
      </c>
      <c r="AG28" s="11">
        <v>17</v>
      </c>
      <c r="AH28" s="16">
        <v>15.25</v>
      </c>
      <c r="AJ28" s="10">
        <v>7</v>
      </c>
      <c r="AK28" s="11">
        <v>14</v>
      </c>
      <c r="AL28" s="16">
        <v>10.54</v>
      </c>
      <c r="AN28" s="10">
        <v>6</v>
      </c>
      <c r="AO28" s="11">
        <v>14</v>
      </c>
      <c r="AP28" s="16">
        <v>10.19</v>
      </c>
      <c r="AR28" s="10">
        <v>7</v>
      </c>
      <c r="AS28" s="11">
        <v>19</v>
      </c>
      <c r="AT28" s="16">
        <v>14.83</v>
      </c>
      <c r="AU28" s="23"/>
      <c r="AV28" s="10">
        <v>7</v>
      </c>
      <c r="AW28" s="11">
        <v>19</v>
      </c>
      <c r="AX28" s="16">
        <v>14.27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15</v>
      </c>
      <c r="E29" s="11">
        <v>320</v>
      </c>
      <c r="F29" s="16">
        <v>307.70999999999998</v>
      </c>
      <c r="H29" s="10">
        <v>16</v>
      </c>
      <c r="I29" s="11">
        <v>262</v>
      </c>
      <c r="J29" s="16">
        <v>247.01999999999998</v>
      </c>
      <c r="L29" s="10">
        <v>19</v>
      </c>
      <c r="M29" s="11">
        <v>298</v>
      </c>
      <c r="N29" s="16">
        <v>284.32</v>
      </c>
      <c r="O29" s="27"/>
      <c r="P29" s="10">
        <v>18</v>
      </c>
      <c r="Q29" s="11">
        <v>295</v>
      </c>
      <c r="R29" s="16">
        <v>282.94</v>
      </c>
      <c r="S29" s="27"/>
      <c r="T29" s="10">
        <v>18</v>
      </c>
      <c r="U29" s="11">
        <v>333</v>
      </c>
      <c r="V29" s="16">
        <v>322.02</v>
      </c>
      <c r="X29" s="10">
        <v>17</v>
      </c>
      <c r="Y29" s="11">
        <v>335</v>
      </c>
      <c r="Z29" s="16">
        <v>321.27000000000004</v>
      </c>
      <c r="AB29" s="10">
        <v>24</v>
      </c>
      <c r="AC29" s="11">
        <v>339</v>
      </c>
      <c r="AD29" s="16">
        <v>324.05</v>
      </c>
      <c r="AF29" s="10">
        <v>21</v>
      </c>
      <c r="AG29" s="11">
        <v>392</v>
      </c>
      <c r="AH29" s="16">
        <v>376.1</v>
      </c>
      <c r="AJ29" s="10">
        <v>23</v>
      </c>
      <c r="AK29" s="11">
        <v>361</v>
      </c>
      <c r="AL29" s="16">
        <v>344.35</v>
      </c>
      <c r="AN29" s="10">
        <v>22</v>
      </c>
      <c r="AO29" s="11">
        <v>369</v>
      </c>
      <c r="AP29" s="16">
        <v>353.55000000000007</v>
      </c>
      <c r="AR29" s="10">
        <v>21</v>
      </c>
      <c r="AS29" s="11">
        <v>362</v>
      </c>
      <c r="AT29" s="16">
        <v>346.71</v>
      </c>
      <c r="AU29" s="23"/>
      <c r="AV29" s="10">
        <v>22</v>
      </c>
      <c r="AW29" s="11">
        <v>363</v>
      </c>
      <c r="AX29" s="16">
        <v>349.14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60</v>
      </c>
      <c r="E30" s="17">
        <v>389</v>
      </c>
      <c r="F30" s="16">
        <v>346.5</v>
      </c>
      <c r="H30" s="10">
        <v>69</v>
      </c>
      <c r="I30" s="17">
        <v>405</v>
      </c>
      <c r="J30" s="16">
        <v>360.43</v>
      </c>
      <c r="L30" s="10">
        <v>62</v>
      </c>
      <c r="M30" s="17">
        <v>374</v>
      </c>
      <c r="N30" s="16">
        <v>331.77</v>
      </c>
      <c r="O30" s="27"/>
      <c r="P30" s="10">
        <v>58</v>
      </c>
      <c r="Q30" s="17">
        <v>362</v>
      </c>
      <c r="R30" s="16">
        <v>319.77999999999997</v>
      </c>
      <c r="S30" s="27"/>
      <c r="T30" s="10">
        <v>61</v>
      </c>
      <c r="U30" s="17">
        <v>361</v>
      </c>
      <c r="V30" s="16">
        <v>315.55</v>
      </c>
      <c r="X30" s="10">
        <v>62</v>
      </c>
      <c r="Y30" s="17">
        <v>375</v>
      </c>
      <c r="Z30" s="16">
        <v>335.33000000000004</v>
      </c>
      <c r="AB30" s="10">
        <v>65</v>
      </c>
      <c r="AC30" s="17">
        <v>384</v>
      </c>
      <c r="AD30" s="16">
        <v>339.63999999999993</v>
      </c>
      <c r="AF30" s="10">
        <v>68</v>
      </c>
      <c r="AG30" s="17">
        <v>348</v>
      </c>
      <c r="AH30" s="16">
        <v>305.45</v>
      </c>
      <c r="AJ30" s="10">
        <v>68</v>
      </c>
      <c r="AK30" s="17">
        <v>407</v>
      </c>
      <c r="AL30" s="16">
        <v>364.74</v>
      </c>
      <c r="AN30" s="10">
        <v>69</v>
      </c>
      <c r="AO30" s="17">
        <v>361</v>
      </c>
      <c r="AP30" s="16">
        <v>318.94</v>
      </c>
      <c r="AR30" s="10">
        <v>69</v>
      </c>
      <c r="AS30" s="17">
        <v>384</v>
      </c>
      <c r="AT30" s="16">
        <v>339.56</v>
      </c>
      <c r="AU30" s="23"/>
      <c r="AV30" s="10">
        <v>74</v>
      </c>
      <c r="AW30" s="17">
        <v>400</v>
      </c>
      <c r="AX30" s="16">
        <v>354.67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177</v>
      </c>
      <c r="E31" s="18">
        <v>1315</v>
      </c>
      <c r="F31" s="15">
        <v>1150.3200000000002</v>
      </c>
      <c r="H31" s="14">
        <v>187</v>
      </c>
      <c r="I31" s="18">
        <v>1276</v>
      </c>
      <c r="J31" s="15">
        <v>1103.5999999999999</v>
      </c>
      <c r="L31" s="14">
        <v>187</v>
      </c>
      <c r="M31" s="18">
        <v>1270</v>
      </c>
      <c r="N31" s="15">
        <v>1116.19</v>
      </c>
      <c r="O31" s="27"/>
      <c r="P31" s="14">
        <v>183</v>
      </c>
      <c r="Q31" s="18">
        <v>1244</v>
      </c>
      <c r="R31" s="15">
        <v>1083.28</v>
      </c>
      <c r="S31" s="27"/>
      <c r="T31" s="14">
        <v>181</v>
      </c>
      <c r="U31" s="18">
        <v>1261</v>
      </c>
      <c r="V31" s="15">
        <v>1118.58</v>
      </c>
      <c r="X31" s="14">
        <v>180</v>
      </c>
      <c r="Y31" s="18">
        <v>1328</v>
      </c>
      <c r="Z31" s="15">
        <v>1173.8200000000002</v>
      </c>
      <c r="AB31" s="14">
        <v>191</v>
      </c>
      <c r="AC31" s="18">
        <v>1318</v>
      </c>
      <c r="AD31" s="15">
        <v>1154.7299999999998</v>
      </c>
      <c r="AF31" s="14">
        <v>195</v>
      </c>
      <c r="AG31" s="18">
        <v>1328</v>
      </c>
      <c r="AH31" s="15">
        <v>1176.58</v>
      </c>
      <c r="AJ31" s="14">
        <v>197</v>
      </c>
      <c r="AK31" s="18">
        <v>1335</v>
      </c>
      <c r="AL31" s="15">
        <v>1182.9100000000001</v>
      </c>
      <c r="AN31" s="14">
        <v>195</v>
      </c>
      <c r="AO31" s="18">
        <v>1333</v>
      </c>
      <c r="AP31" s="15">
        <v>1166.02</v>
      </c>
      <c r="AR31" s="14">
        <v>196</v>
      </c>
      <c r="AS31" s="18">
        <v>1332</v>
      </c>
      <c r="AT31" s="15">
        <v>1169.6399999999999</v>
      </c>
      <c r="AU31" s="23"/>
      <c r="AV31" s="14">
        <v>200</v>
      </c>
      <c r="AW31" s="18">
        <v>1326</v>
      </c>
      <c r="AX31" s="15">
        <v>1171.8500000000001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25</v>
      </c>
      <c r="E32" s="17">
        <v>99</v>
      </c>
      <c r="F32" s="16">
        <v>82.509999999999991</v>
      </c>
      <c r="H32" s="10">
        <v>24</v>
      </c>
      <c r="I32" s="17">
        <v>93</v>
      </c>
      <c r="J32" s="16">
        <v>79.569999999999993</v>
      </c>
      <c r="L32" s="10">
        <v>24</v>
      </c>
      <c r="M32" s="17">
        <v>91</v>
      </c>
      <c r="N32" s="16">
        <v>80.260000000000005</v>
      </c>
      <c r="O32" s="27"/>
      <c r="P32" s="10">
        <v>24</v>
      </c>
      <c r="Q32" s="17">
        <v>92</v>
      </c>
      <c r="R32" s="16">
        <v>79.52</v>
      </c>
      <c r="S32" s="27"/>
      <c r="T32" s="10">
        <v>24</v>
      </c>
      <c r="U32" s="17">
        <v>93</v>
      </c>
      <c r="V32" s="16">
        <v>80.87</v>
      </c>
      <c r="X32" s="10">
        <v>24</v>
      </c>
      <c r="Y32" s="17">
        <v>92</v>
      </c>
      <c r="Z32" s="16">
        <v>80.11</v>
      </c>
      <c r="AB32" s="10">
        <v>25</v>
      </c>
      <c r="AC32" s="17">
        <v>95</v>
      </c>
      <c r="AD32" s="16">
        <v>81.16</v>
      </c>
      <c r="AF32" s="10">
        <v>24</v>
      </c>
      <c r="AG32" s="17">
        <v>95</v>
      </c>
      <c r="AH32" s="16">
        <v>80.7</v>
      </c>
      <c r="AJ32" s="10">
        <v>24</v>
      </c>
      <c r="AK32" s="17">
        <v>98</v>
      </c>
      <c r="AL32" s="16">
        <v>81.7</v>
      </c>
      <c r="AN32" s="10">
        <v>22</v>
      </c>
      <c r="AO32" s="17">
        <v>103</v>
      </c>
      <c r="AP32" s="16">
        <v>86.84</v>
      </c>
      <c r="AR32" s="10">
        <v>22</v>
      </c>
      <c r="AS32" s="17">
        <v>95</v>
      </c>
      <c r="AT32" s="16">
        <v>83.11</v>
      </c>
      <c r="AU32" s="23"/>
      <c r="AV32" s="10">
        <v>21</v>
      </c>
      <c r="AW32" s="17">
        <v>92</v>
      </c>
      <c r="AX32" s="16">
        <v>78.38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26</v>
      </c>
      <c r="E33" s="11">
        <v>160</v>
      </c>
      <c r="F33" s="16">
        <v>130.36000000000001</v>
      </c>
      <c r="H33" s="10">
        <v>27</v>
      </c>
      <c r="I33" s="11">
        <v>160</v>
      </c>
      <c r="J33" s="16">
        <v>130.83999999999997</v>
      </c>
      <c r="L33" s="10">
        <v>25</v>
      </c>
      <c r="M33" s="11">
        <v>145</v>
      </c>
      <c r="N33" s="16">
        <v>116.94</v>
      </c>
      <c r="O33" s="27"/>
      <c r="P33" s="10">
        <v>27</v>
      </c>
      <c r="Q33" s="11">
        <v>154</v>
      </c>
      <c r="R33" s="16">
        <v>124.74000000000001</v>
      </c>
      <c r="S33" s="27"/>
      <c r="T33" s="10">
        <v>23</v>
      </c>
      <c r="U33" s="11">
        <v>150</v>
      </c>
      <c r="V33" s="16">
        <v>122.98000000000002</v>
      </c>
      <c r="X33" s="10">
        <v>23</v>
      </c>
      <c r="Y33" s="11">
        <v>154</v>
      </c>
      <c r="Z33" s="16">
        <v>124.10000000000001</v>
      </c>
      <c r="AB33" s="10">
        <v>24</v>
      </c>
      <c r="AC33" s="11">
        <v>157</v>
      </c>
      <c r="AD33" s="16">
        <v>128.15</v>
      </c>
      <c r="AF33" s="10">
        <v>25</v>
      </c>
      <c r="AG33" s="11">
        <v>155</v>
      </c>
      <c r="AH33" s="16">
        <v>125.44</v>
      </c>
      <c r="AJ33" s="10">
        <v>30</v>
      </c>
      <c r="AK33" s="11">
        <v>161</v>
      </c>
      <c r="AL33" s="16">
        <v>129.56</v>
      </c>
      <c r="AN33" s="10">
        <v>25</v>
      </c>
      <c r="AO33" s="11">
        <v>155</v>
      </c>
      <c r="AP33" s="16">
        <v>123.25999999999999</v>
      </c>
      <c r="AR33" s="10">
        <v>25</v>
      </c>
      <c r="AS33" s="11">
        <v>158</v>
      </c>
      <c r="AT33" s="16">
        <v>126.75</v>
      </c>
      <c r="AU33" s="23"/>
      <c r="AV33" s="10">
        <v>30</v>
      </c>
      <c r="AW33" s="11">
        <v>163</v>
      </c>
      <c r="AX33" s="16">
        <v>128.73000000000002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125</v>
      </c>
      <c r="E34" s="11">
        <v>677</v>
      </c>
      <c r="F34" s="16">
        <v>501.61999999999995</v>
      </c>
      <c r="H34" s="10">
        <v>121</v>
      </c>
      <c r="I34" s="11">
        <v>674</v>
      </c>
      <c r="J34" s="16">
        <v>495.63</v>
      </c>
      <c r="L34" s="10">
        <v>126</v>
      </c>
      <c r="M34" s="11">
        <v>627</v>
      </c>
      <c r="N34" s="16">
        <v>462.43000000000006</v>
      </c>
      <c r="O34" s="27"/>
      <c r="P34" s="10">
        <v>126</v>
      </c>
      <c r="Q34" s="11">
        <v>647</v>
      </c>
      <c r="R34" s="16">
        <v>480.31000000000006</v>
      </c>
      <c r="S34" s="27"/>
      <c r="T34" s="10">
        <v>121</v>
      </c>
      <c r="U34" s="11">
        <v>651</v>
      </c>
      <c r="V34" s="16">
        <v>496.82</v>
      </c>
      <c r="X34" s="10">
        <v>117</v>
      </c>
      <c r="Y34" s="11">
        <v>646</v>
      </c>
      <c r="Z34" s="16">
        <v>480.04</v>
      </c>
      <c r="AB34" s="10">
        <v>122</v>
      </c>
      <c r="AC34" s="11">
        <v>680</v>
      </c>
      <c r="AD34" s="16">
        <v>502.49</v>
      </c>
      <c r="AF34" s="10">
        <v>119</v>
      </c>
      <c r="AG34" s="11">
        <v>672</v>
      </c>
      <c r="AH34" s="16">
        <v>499.21999999999997</v>
      </c>
      <c r="AJ34" s="10">
        <v>126</v>
      </c>
      <c r="AK34" s="11">
        <v>706</v>
      </c>
      <c r="AL34" s="16">
        <v>537.69000000000005</v>
      </c>
      <c r="AN34" s="10">
        <v>126</v>
      </c>
      <c r="AO34" s="11">
        <v>719</v>
      </c>
      <c r="AP34" s="16">
        <v>549.02</v>
      </c>
      <c r="AR34" s="10">
        <v>131</v>
      </c>
      <c r="AS34" s="11">
        <v>708</v>
      </c>
      <c r="AT34" s="16">
        <v>523.54999999999995</v>
      </c>
      <c r="AU34" s="23"/>
      <c r="AV34" s="10">
        <v>132</v>
      </c>
      <c r="AW34" s="11">
        <v>734</v>
      </c>
      <c r="AX34" s="16">
        <v>537.46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24</v>
      </c>
      <c r="E35" s="11">
        <v>354</v>
      </c>
      <c r="F35" s="16">
        <v>315.35000000000002</v>
      </c>
      <c r="H35" s="10">
        <v>24</v>
      </c>
      <c r="I35" s="11">
        <v>380</v>
      </c>
      <c r="J35" s="16">
        <v>340.81</v>
      </c>
      <c r="L35" s="10">
        <v>23</v>
      </c>
      <c r="M35" s="11">
        <v>359</v>
      </c>
      <c r="N35" s="16">
        <v>319.78000000000003</v>
      </c>
      <c r="O35" s="27"/>
      <c r="P35" s="10">
        <v>24</v>
      </c>
      <c r="Q35" s="11">
        <v>392</v>
      </c>
      <c r="R35" s="16">
        <v>348.32</v>
      </c>
      <c r="S35" s="27"/>
      <c r="T35" s="10">
        <v>23</v>
      </c>
      <c r="U35" s="11">
        <v>359</v>
      </c>
      <c r="V35" s="16">
        <v>316.46999999999997</v>
      </c>
      <c r="X35" s="10">
        <v>25</v>
      </c>
      <c r="Y35" s="11">
        <v>351</v>
      </c>
      <c r="Z35" s="16">
        <v>308.28000000000003</v>
      </c>
      <c r="AB35" s="10">
        <v>25</v>
      </c>
      <c r="AC35" s="11">
        <v>349</v>
      </c>
      <c r="AD35" s="16">
        <v>303.3</v>
      </c>
      <c r="AF35" s="10">
        <v>24</v>
      </c>
      <c r="AG35" s="11">
        <v>346</v>
      </c>
      <c r="AH35" s="16">
        <v>304.92999999999995</v>
      </c>
      <c r="AJ35" s="10">
        <v>22</v>
      </c>
      <c r="AK35" s="11">
        <v>324</v>
      </c>
      <c r="AL35" s="16">
        <v>289.86</v>
      </c>
      <c r="AN35" s="10">
        <v>22</v>
      </c>
      <c r="AO35" s="11">
        <v>376</v>
      </c>
      <c r="AP35" s="16">
        <v>335.88</v>
      </c>
      <c r="AR35" s="10">
        <v>22</v>
      </c>
      <c r="AS35" s="11">
        <v>378</v>
      </c>
      <c r="AT35" s="16">
        <v>311.81000000000006</v>
      </c>
      <c r="AU35" s="23"/>
      <c r="AV35" s="10">
        <v>22</v>
      </c>
      <c r="AW35" s="11">
        <v>356</v>
      </c>
      <c r="AX35" s="16">
        <v>290.11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 t="s">
        <v>74</v>
      </c>
      <c r="M36" s="11" t="s">
        <v>74</v>
      </c>
      <c r="N36" s="16" t="s">
        <v>74</v>
      </c>
      <c r="O36" s="27"/>
      <c r="P36" s="10" t="s">
        <v>74</v>
      </c>
      <c r="Q36" s="11" t="s">
        <v>74</v>
      </c>
      <c r="R36" s="16" t="s">
        <v>74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5</v>
      </c>
      <c r="E37" s="11">
        <v>52</v>
      </c>
      <c r="F37" s="16">
        <v>45.14</v>
      </c>
      <c r="H37" s="10">
        <v>6</v>
      </c>
      <c r="I37" s="11">
        <v>51</v>
      </c>
      <c r="J37" s="16">
        <v>44.98</v>
      </c>
      <c r="L37" s="10">
        <v>5</v>
      </c>
      <c r="M37" s="11">
        <v>54</v>
      </c>
      <c r="N37" s="16">
        <v>48.89</v>
      </c>
      <c r="O37" s="27"/>
      <c r="P37" s="10">
        <v>5</v>
      </c>
      <c r="Q37" s="11">
        <v>54</v>
      </c>
      <c r="R37" s="16">
        <v>48.32</v>
      </c>
      <c r="S37" s="27"/>
      <c r="T37" s="10">
        <v>5</v>
      </c>
      <c r="U37" s="11">
        <v>54</v>
      </c>
      <c r="V37" s="16">
        <v>46.87</v>
      </c>
      <c r="X37" s="10">
        <v>5</v>
      </c>
      <c r="Y37" s="11">
        <v>54</v>
      </c>
      <c r="Z37" s="16">
        <v>46.419999999999995</v>
      </c>
      <c r="AB37" s="10">
        <v>5</v>
      </c>
      <c r="AC37" s="11">
        <v>51</v>
      </c>
      <c r="AD37" s="16">
        <v>45.64</v>
      </c>
      <c r="AF37" s="10">
        <v>4</v>
      </c>
      <c r="AG37" s="11">
        <v>49</v>
      </c>
      <c r="AH37" s="16">
        <v>45.16</v>
      </c>
      <c r="AJ37" s="10">
        <v>4</v>
      </c>
      <c r="AK37" s="11">
        <v>48</v>
      </c>
      <c r="AL37" s="16">
        <v>43.989999999999995</v>
      </c>
      <c r="AN37" s="10" t="s">
        <v>74</v>
      </c>
      <c r="AO37" s="11" t="s">
        <v>74</v>
      </c>
      <c r="AP37" s="16" t="s">
        <v>74</v>
      </c>
      <c r="AR37" s="10" t="s">
        <v>74</v>
      </c>
      <c r="AS37" s="11" t="s">
        <v>74</v>
      </c>
      <c r="AT37" s="16" t="s">
        <v>74</v>
      </c>
      <c r="AU37" s="23"/>
      <c r="AV37" s="10" t="s">
        <v>74</v>
      </c>
      <c r="AW37" s="11" t="s">
        <v>74</v>
      </c>
      <c r="AX37" s="16" t="s">
        <v>74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8</v>
      </c>
      <c r="E38" s="11">
        <v>46</v>
      </c>
      <c r="F38" s="16">
        <v>31.37</v>
      </c>
      <c r="H38" s="10">
        <v>8</v>
      </c>
      <c r="I38" s="11">
        <v>45</v>
      </c>
      <c r="J38" s="16">
        <v>29.700000000000003</v>
      </c>
      <c r="L38" s="10">
        <v>9</v>
      </c>
      <c r="M38" s="11">
        <v>46</v>
      </c>
      <c r="N38" s="16">
        <v>32.04</v>
      </c>
      <c r="O38" s="27"/>
      <c r="P38" s="10">
        <v>9</v>
      </c>
      <c r="Q38" s="11">
        <v>45</v>
      </c>
      <c r="R38" s="16">
        <v>31.06</v>
      </c>
      <c r="S38" s="27"/>
      <c r="T38" s="10">
        <v>10</v>
      </c>
      <c r="U38" s="11">
        <v>47</v>
      </c>
      <c r="V38" s="16">
        <v>32.980000000000004</v>
      </c>
      <c r="X38" s="10">
        <v>12</v>
      </c>
      <c r="Y38" s="11">
        <v>49</v>
      </c>
      <c r="Z38" s="16">
        <v>36.340000000000003</v>
      </c>
      <c r="AB38" s="10">
        <v>11</v>
      </c>
      <c r="AC38" s="11">
        <v>49</v>
      </c>
      <c r="AD38" s="16">
        <v>31.21</v>
      </c>
      <c r="AF38" s="10">
        <v>11</v>
      </c>
      <c r="AG38" s="11">
        <v>54</v>
      </c>
      <c r="AH38" s="16">
        <v>31.88</v>
      </c>
      <c r="AJ38" s="10">
        <v>11</v>
      </c>
      <c r="AK38" s="11">
        <v>54</v>
      </c>
      <c r="AL38" s="16">
        <v>33.770000000000003</v>
      </c>
      <c r="AN38" s="10">
        <v>11</v>
      </c>
      <c r="AO38" s="11">
        <v>53</v>
      </c>
      <c r="AP38" s="16">
        <v>32.770000000000003</v>
      </c>
      <c r="AR38" s="10">
        <v>14</v>
      </c>
      <c r="AS38" s="11">
        <v>59</v>
      </c>
      <c r="AT38" s="16">
        <v>37</v>
      </c>
      <c r="AU38" s="23"/>
      <c r="AV38" s="10">
        <v>14</v>
      </c>
      <c r="AW38" s="11">
        <v>59</v>
      </c>
      <c r="AX38" s="16">
        <v>36.89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130</v>
      </c>
      <c r="E39" s="11">
        <v>1063</v>
      </c>
      <c r="F39" s="16">
        <v>871.38000000000011</v>
      </c>
      <c r="H39" s="10">
        <v>136</v>
      </c>
      <c r="I39" s="11">
        <v>1093</v>
      </c>
      <c r="J39" s="16">
        <v>872.59999999999991</v>
      </c>
      <c r="L39" s="10">
        <v>134</v>
      </c>
      <c r="M39" s="11">
        <v>1038</v>
      </c>
      <c r="N39" s="16">
        <v>840.09</v>
      </c>
      <c r="O39" s="27"/>
      <c r="P39" s="10">
        <v>140</v>
      </c>
      <c r="Q39" s="11">
        <v>1077</v>
      </c>
      <c r="R39" s="16">
        <v>869.95000000000016</v>
      </c>
      <c r="S39" s="27"/>
      <c r="T39" s="10">
        <v>139</v>
      </c>
      <c r="U39" s="11">
        <v>971</v>
      </c>
      <c r="V39" s="16">
        <v>807.35</v>
      </c>
      <c r="X39" s="10">
        <v>147</v>
      </c>
      <c r="Y39" s="11">
        <v>983</v>
      </c>
      <c r="Z39" s="16">
        <v>806.21</v>
      </c>
      <c r="AB39" s="10">
        <v>144</v>
      </c>
      <c r="AC39" s="11">
        <v>1004</v>
      </c>
      <c r="AD39" s="16">
        <v>830.90000000000009</v>
      </c>
      <c r="AF39" s="10">
        <v>151</v>
      </c>
      <c r="AG39" s="11">
        <v>1123</v>
      </c>
      <c r="AH39" s="16">
        <v>928.74</v>
      </c>
      <c r="AJ39" s="10">
        <v>146</v>
      </c>
      <c r="AK39" s="11">
        <v>1191</v>
      </c>
      <c r="AL39" s="16">
        <v>995.19999999999993</v>
      </c>
      <c r="AN39" s="10">
        <v>144</v>
      </c>
      <c r="AO39" s="11">
        <v>1185</v>
      </c>
      <c r="AP39" s="16">
        <v>990.86000000000013</v>
      </c>
      <c r="AR39" s="10">
        <v>141</v>
      </c>
      <c r="AS39" s="11">
        <v>1190</v>
      </c>
      <c r="AT39" s="16">
        <v>1001.08</v>
      </c>
      <c r="AU39" s="23"/>
      <c r="AV39" s="10">
        <v>143</v>
      </c>
      <c r="AW39" s="11">
        <v>1194</v>
      </c>
      <c r="AX39" s="16">
        <v>998.12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50</v>
      </c>
      <c r="E40" s="11">
        <v>379</v>
      </c>
      <c r="F40" s="16">
        <v>316.88</v>
      </c>
      <c r="H40" s="10">
        <v>45</v>
      </c>
      <c r="I40" s="11">
        <v>347</v>
      </c>
      <c r="J40" s="16">
        <v>265.11</v>
      </c>
      <c r="L40" s="10">
        <v>46</v>
      </c>
      <c r="M40" s="11">
        <v>303</v>
      </c>
      <c r="N40" s="16">
        <v>224.96</v>
      </c>
      <c r="O40" s="27"/>
      <c r="P40" s="10">
        <v>47</v>
      </c>
      <c r="Q40" s="11">
        <v>381</v>
      </c>
      <c r="R40" s="16">
        <v>284.29999999999995</v>
      </c>
      <c r="S40" s="27"/>
      <c r="T40" s="10">
        <v>48</v>
      </c>
      <c r="U40" s="11">
        <v>337</v>
      </c>
      <c r="V40" s="16">
        <v>258.64999999999998</v>
      </c>
      <c r="X40" s="10">
        <v>45</v>
      </c>
      <c r="Y40" s="11">
        <v>363</v>
      </c>
      <c r="Z40" s="16">
        <v>264.05</v>
      </c>
      <c r="AB40" s="10">
        <v>48</v>
      </c>
      <c r="AC40" s="11">
        <v>346</v>
      </c>
      <c r="AD40" s="16">
        <v>249.48000000000002</v>
      </c>
      <c r="AF40" s="10">
        <v>44</v>
      </c>
      <c r="AG40" s="11">
        <v>335</v>
      </c>
      <c r="AH40" s="16">
        <v>263.67</v>
      </c>
      <c r="AJ40" s="10">
        <v>42</v>
      </c>
      <c r="AK40" s="11">
        <v>358</v>
      </c>
      <c r="AL40" s="16">
        <v>294.11</v>
      </c>
      <c r="AN40" s="10">
        <v>45</v>
      </c>
      <c r="AO40" s="11">
        <v>345</v>
      </c>
      <c r="AP40" s="16">
        <v>282.2</v>
      </c>
      <c r="AR40" s="10">
        <v>48</v>
      </c>
      <c r="AS40" s="11">
        <v>326</v>
      </c>
      <c r="AT40" s="16">
        <v>258.76</v>
      </c>
      <c r="AU40" s="23"/>
      <c r="AV40" s="10">
        <v>44</v>
      </c>
      <c r="AW40" s="11">
        <v>317</v>
      </c>
      <c r="AX40" s="16">
        <v>242.72000000000003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4</v>
      </c>
      <c r="E41" s="11">
        <v>9</v>
      </c>
      <c r="F41" s="16">
        <v>6.07</v>
      </c>
      <c r="H41" s="10">
        <v>7</v>
      </c>
      <c r="I41" s="11">
        <v>12</v>
      </c>
      <c r="J41" s="16">
        <v>7.3900000000000006</v>
      </c>
      <c r="L41" s="10">
        <v>4</v>
      </c>
      <c r="M41" s="11">
        <v>8</v>
      </c>
      <c r="N41" s="16">
        <v>5.17</v>
      </c>
      <c r="O41" s="27"/>
      <c r="P41" s="10">
        <v>4</v>
      </c>
      <c r="Q41" s="11">
        <v>8</v>
      </c>
      <c r="R41" s="16">
        <v>5.74</v>
      </c>
      <c r="S41" s="27"/>
      <c r="T41" s="10">
        <v>4</v>
      </c>
      <c r="U41" s="11">
        <v>10</v>
      </c>
      <c r="V41" s="16">
        <v>5.83</v>
      </c>
      <c r="X41" s="10">
        <v>4</v>
      </c>
      <c r="Y41" s="11">
        <v>9</v>
      </c>
      <c r="Z41" s="16">
        <v>6.22</v>
      </c>
      <c r="AB41" s="10">
        <v>6</v>
      </c>
      <c r="AC41" s="11">
        <v>11</v>
      </c>
      <c r="AD41" s="16">
        <v>6.73</v>
      </c>
      <c r="AF41" s="10">
        <v>6</v>
      </c>
      <c r="AG41" s="11">
        <v>8</v>
      </c>
      <c r="AH41" s="16">
        <v>4.5400000000000009</v>
      </c>
      <c r="AJ41" s="10">
        <v>5</v>
      </c>
      <c r="AK41" s="11">
        <v>7</v>
      </c>
      <c r="AL41" s="16">
        <v>3.8299999999999996</v>
      </c>
      <c r="AN41" s="10">
        <v>5</v>
      </c>
      <c r="AO41" s="11">
        <v>8</v>
      </c>
      <c r="AP41" s="16">
        <v>3.9999999999999996</v>
      </c>
      <c r="AR41" s="10">
        <v>4</v>
      </c>
      <c r="AS41" s="11">
        <v>7</v>
      </c>
      <c r="AT41" s="16">
        <v>3.5900000000000003</v>
      </c>
      <c r="AU41" s="23"/>
      <c r="AV41" s="10">
        <v>4</v>
      </c>
      <c r="AW41" s="11">
        <v>7</v>
      </c>
      <c r="AX41" s="16">
        <v>3.6100000000000003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 t="s">
        <v>74</v>
      </c>
      <c r="E42" s="11" t="s">
        <v>74</v>
      </c>
      <c r="F42" s="16" t="s">
        <v>74</v>
      </c>
      <c r="H42" s="10" t="s">
        <v>74</v>
      </c>
      <c r="I42" s="11" t="s">
        <v>74</v>
      </c>
      <c r="J42" s="16" t="s">
        <v>74</v>
      </c>
      <c r="L42" s="10" t="s">
        <v>74</v>
      </c>
      <c r="M42" s="11" t="s">
        <v>74</v>
      </c>
      <c r="N42" s="16" t="s">
        <v>74</v>
      </c>
      <c r="O42" s="27"/>
      <c r="P42" s="10" t="s">
        <v>74</v>
      </c>
      <c r="Q42" s="11" t="s">
        <v>74</v>
      </c>
      <c r="R42" s="16" t="s">
        <v>74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 t="s">
        <v>74</v>
      </c>
      <c r="AS42" s="11" t="s">
        <v>74</v>
      </c>
      <c r="AT42" s="16" t="s">
        <v>74</v>
      </c>
      <c r="AU42" s="23"/>
      <c r="AV42" s="10" t="s">
        <v>74</v>
      </c>
      <c r="AW42" s="11" t="s">
        <v>74</v>
      </c>
      <c r="AX42" s="16" t="s">
        <v>74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14</v>
      </c>
      <c r="E43" s="11">
        <v>22</v>
      </c>
      <c r="F43" s="16">
        <v>14.8</v>
      </c>
      <c r="H43" s="10">
        <v>11</v>
      </c>
      <c r="I43" s="11">
        <v>15</v>
      </c>
      <c r="J43" s="16">
        <v>9.7800000000000011</v>
      </c>
      <c r="L43" s="10">
        <v>12</v>
      </c>
      <c r="M43" s="11">
        <v>16</v>
      </c>
      <c r="N43" s="16">
        <v>11.11</v>
      </c>
      <c r="O43" s="27"/>
      <c r="P43" s="10">
        <v>12</v>
      </c>
      <c r="Q43" s="11">
        <v>18</v>
      </c>
      <c r="R43" s="16">
        <v>10.96</v>
      </c>
      <c r="S43" s="27"/>
      <c r="T43" s="10">
        <v>10</v>
      </c>
      <c r="U43" s="11">
        <v>15</v>
      </c>
      <c r="V43" s="16">
        <v>9.0500000000000007</v>
      </c>
      <c r="X43" s="10">
        <v>12</v>
      </c>
      <c r="Y43" s="11">
        <v>18</v>
      </c>
      <c r="Z43" s="16">
        <v>11.93</v>
      </c>
      <c r="AB43" s="10">
        <v>11</v>
      </c>
      <c r="AC43" s="11">
        <v>17</v>
      </c>
      <c r="AD43" s="16">
        <v>10.119999999999999</v>
      </c>
      <c r="AF43" s="10">
        <v>12</v>
      </c>
      <c r="AG43" s="11">
        <v>18</v>
      </c>
      <c r="AH43" s="16">
        <v>8.620000000000001</v>
      </c>
      <c r="AJ43" s="10">
        <v>13</v>
      </c>
      <c r="AK43" s="11">
        <v>18</v>
      </c>
      <c r="AL43" s="16">
        <v>8.24</v>
      </c>
      <c r="AN43" s="10">
        <v>10</v>
      </c>
      <c r="AO43" s="11">
        <v>16</v>
      </c>
      <c r="AP43" s="16">
        <v>10.739999999999998</v>
      </c>
      <c r="AR43" s="10">
        <v>9</v>
      </c>
      <c r="AS43" s="11">
        <v>14</v>
      </c>
      <c r="AT43" s="16">
        <v>8.620000000000001</v>
      </c>
      <c r="AU43" s="23"/>
      <c r="AV43" s="10">
        <v>9</v>
      </c>
      <c r="AW43" s="11">
        <v>14</v>
      </c>
      <c r="AX43" s="16">
        <v>10.7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8</v>
      </c>
      <c r="E44" s="11">
        <v>63</v>
      </c>
      <c r="F44" s="16">
        <v>51.61</v>
      </c>
      <c r="H44" s="10">
        <v>9</v>
      </c>
      <c r="I44" s="11">
        <v>63</v>
      </c>
      <c r="J44" s="16">
        <v>48.660000000000004</v>
      </c>
      <c r="L44" s="10">
        <v>11</v>
      </c>
      <c r="M44" s="11">
        <v>65</v>
      </c>
      <c r="N44" s="16">
        <v>48.089999999999996</v>
      </c>
      <c r="O44" s="27"/>
      <c r="P44" s="10">
        <v>11</v>
      </c>
      <c r="Q44" s="11">
        <v>66</v>
      </c>
      <c r="R44" s="16">
        <v>50.52</v>
      </c>
      <c r="S44" s="27"/>
      <c r="T44" s="10">
        <v>11</v>
      </c>
      <c r="U44" s="11">
        <v>64</v>
      </c>
      <c r="V44" s="16">
        <v>51.06</v>
      </c>
      <c r="X44" s="10">
        <v>11</v>
      </c>
      <c r="Y44" s="11">
        <v>62</v>
      </c>
      <c r="Z44" s="16">
        <v>49.449999999999996</v>
      </c>
      <c r="AB44" s="10">
        <v>11</v>
      </c>
      <c r="AC44" s="11">
        <v>65</v>
      </c>
      <c r="AD44" s="16">
        <v>50.46</v>
      </c>
      <c r="AF44" s="10">
        <v>11</v>
      </c>
      <c r="AG44" s="11">
        <v>73</v>
      </c>
      <c r="AH44" s="16">
        <v>58.8</v>
      </c>
      <c r="AJ44" s="10">
        <v>12</v>
      </c>
      <c r="AK44" s="11">
        <v>72</v>
      </c>
      <c r="AL44" s="16">
        <v>55.68</v>
      </c>
      <c r="AN44" s="10">
        <v>11</v>
      </c>
      <c r="AO44" s="11">
        <v>68</v>
      </c>
      <c r="AP44" s="16">
        <v>52.61</v>
      </c>
      <c r="AR44" s="10">
        <v>14</v>
      </c>
      <c r="AS44" s="11">
        <v>74</v>
      </c>
      <c r="AT44" s="16">
        <v>56.46</v>
      </c>
      <c r="AU44" s="23"/>
      <c r="AV44" s="10">
        <v>14</v>
      </c>
      <c r="AW44" s="11">
        <v>76</v>
      </c>
      <c r="AX44" s="16">
        <v>58.77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6</v>
      </c>
      <c r="E45" s="11">
        <v>12</v>
      </c>
      <c r="F45" s="16">
        <v>6.79</v>
      </c>
      <c r="H45" s="10">
        <v>6</v>
      </c>
      <c r="I45" s="11">
        <v>10</v>
      </c>
      <c r="J45" s="16">
        <v>7.1499999999999995</v>
      </c>
      <c r="L45" s="10">
        <v>6</v>
      </c>
      <c r="M45" s="11">
        <v>10</v>
      </c>
      <c r="N45" s="16">
        <v>7.1700000000000008</v>
      </c>
      <c r="O45" s="27"/>
      <c r="P45" s="10">
        <v>6</v>
      </c>
      <c r="Q45" s="11">
        <v>9</v>
      </c>
      <c r="R45" s="16">
        <v>6.28</v>
      </c>
      <c r="S45" s="27"/>
      <c r="T45" s="10">
        <v>6</v>
      </c>
      <c r="U45" s="11">
        <v>10</v>
      </c>
      <c r="V45" s="16">
        <v>7.2399999999999993</v>
      </c>
      <c r="X45" s="10">
        <v>6</v>
      </c>
      <c r="Y45" s="11">
        <v>10</v>
      </c>
      <c r="Z45" s="16">
        <v>8.08</v>
      </c>
      <c r="AB45" s="10">
        <v>6</v>
      </c>
      <c r="AC45" s="11">
        <v>10</v>
      </c>
      <c r="AD45" s="16">
        <v>8.09</v>
      </c>
      <c r="AF45" s="10">
        <v>6</v>
      </c>
      <c r="AG45" s="11">
        <v>11</v>
      </c>
      <c r="AH45" s="16">
        <v>8.92</v>
      </c>
      <c r="AJ45" s="10">
        <v>6</v>
      </c>
      <c r="AK45" s="11">
        <v>11</v>
      </c>
      <c r="AL45" s="16">
        <v>8.92</v>
      </c>
      <c r="AN45" s="10">
        <v>6</v>
      </c>
      <c r="AO45" s="11">
        <v>11</v>
      </c>
      <c r="AP45" s="16">
        <v>8.93</v>
      </c>
      <c r="AR45" s="10">
        <v>6</v>
      </c>
      <c r="AS45" s="11">
        <v>12</v>
      </c>
      <c r="AT45" s="16">
        <v>7.6</v>
      </c>
      <c r="AU45" s="23"/>
      <c r="AV45" s="10">
        <v>6</v>
      </c>
      <c r="AW45" s="11">
        <v>9</v>
      </c>
      <c r="AX45" s="16">
        <v>7.36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6</v>
      </c>
      <c r="E46" s="11">
        <v>14</v>
      </c>
      <c r="F46" s="16">
        <v>11.15</v>
      </c>
      <c r="H46" s="10">
        <v>4</v>
      </c>
      <c r="I46" s="11">
        <v>12</v>
      </c>
      <c r="J46" s="16">
        <v>11.25</v>
      </c>
      <c r="L46" s="10">
        <v>5</v>
      </c>
      <c r="M46" s="11">
        <v>13</v>
      </c>
      <c r="N46" s="16">
        <v>11.8</v>
      </c>
      <c r="O46" s="27"/>
      <c r="P46" s="10">
        <v>6</v>
      </c>
      <c r="Q46" s="11">
        <v>14</v>
      </c>
      <c r="R46" s="16">
        <v>11.79</v>
      </c>
      <c r="S46" s="27"/>
      <c r="T46" s="10">
        <v>6</v>
      </c>
      <c r="U46" s="11">
        <v>11</v>
      </c>
      <c r="V46" s="16">
        <v>9.07</v>
      </c>
      <c r="X46" s="10">
        <v>5</v>
      </c>
      <c r="Y46" s="11">
        <v>11</v>
      </c>
      <c r="Z46" s="16">
        <v>9.24</v>
      </c>
      <c r="AB46" s="10">
        <v>10</v>
      </c>
      <c r="AC46" s="11">
        <v>16</v>
      </c>
      <c r="AD46" s="16">
        <v>11.670000000000002</v>
      </c>
      <c r="AF46" s="10">
        <v>10</v>
      </c>
      <c r="AG46" s="11">
        <v>16</v>
      </c>
      <c r="AH46" s="16">
        <v>12.5</v>
      </c>
      <c r="AJ46" s="10">
        <v>10</v>
      </c>
      <c r="AK46" s="11">
        <v>15</v>
      </c>
      <c r="AL46" s="16">
        <v>11.58</v>
      </c>
      <c r="AN46" s="10">
        <v>9</v>
      </c>
      <c r="AO46" s="11">
        <v>40</v>
      </c>
      <c r="AP46" s="16">
        <v>33.830000000000005</v>
      </c>
      <c r="AR46" s="10">
        <v>8</v>
      </c>
      <c r="AS46" s="11">
        <v>11</v>
      </c>
      <c r="AT46" s="16">
        <v>8.7299999999999986</v>
      </c>
      <c r="AU46" s="23"/>
      <c r="AV46" s="10">
        <v>10</v>
      </c>
      <c r="AW46" s="11">
        <v>14</v>
      </c>
      <c r="AX46" s="16">
        <v>9.2199999999999989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29</v>
      </c>
      <c r="E47" s="11">
        <v>55</v>
      </c>
      <c r="F47" s="16">
        <v>23.32</v>
      </c>
      <c r="H47" s="10">
        <v>25</v>
      </c>
      <c r="I47" s="11">
        <v>42</v>
      </c>
      <c r="J47" s="16">
        <v>20.849999999999998</v>
      </c>
      <c r="L47" s="10">
        <v>30</v>
      </c>
      <c r="M47" s="11">
        <v>46</v>
      </c>
      <c r="N47" s="16">
        <v>18.29</v>
      </c>
      <c r="O47" s="27"/>
      <c r="P47" s="10">
        <v>26</v>
      </c>
      <c r="Q47" s="11">
        <v>41</v>
      </c>
      <c r="R47" s="16">
        <v>17.440000000000001</v>
      </c>
      <c r="S47" s="27"/>
      <c r="T47" s="10">
        <v>23</v>
      </c>
      <c r="U47" s="11">
        <v>35</v>
      </c>
      <c r="V47" s="16">
        <v>15.370000000000001</v>
      </c>
      <c r="X47" s="10">
        <v>23</v>
      </c>
      <c r="Y47" s="11">
        <v>32</v>
      </c>
      <c r="Z47" s="16">
        <v>15.290000000000001</v>
      </c>
      <c r="AB47" s="10">
        <v>20</v>
      </c>
      <c r="AC47" s="11">
        <v>30</v>
      </c>
      <c r="AD47" s="16">
        <v>13.030000000000001</v>
      </c>
      <c r="AF47" s="10">
        <v>24</v>
      </c>
      <c r="AG47" s="11">
        <v>31</v>
      </c>
      <c r="AH47" s="16">
        <v>13.989999999999998</v>
      </c>
      <c r="AJ47" s="10">
        <v>21</v>
      </c>
      <c r="AK47" s="11">
        <v>28</v>
      </c>
      <c r="AL47" s="16">
        <v>8.2799999999999994</v>
      </c>
      <c r="AN47" s="10">
        <v>19</v>
      </c>
      <c r="AO47" s="11">
        <v>27</v>
      </c>
      <c r="AP47" s="16">
        <v>9.43</v>
      </c>
      <c r="AR47" s="10">
        <v>21</v>
      </c>
      <c r="AS47" s="11">
        <v>30</v>
      </c>
      <c r="AT47" s="16">
        <v>9.6900000000000013</v>
      </c>
      <c r="AU47" s="23"/>
      <c r="AV47" s="10">
        <v>22</v>
      </c>
      <c r="AW47" s="11">
        <v>46</v>
      </c>
      <c r="AX47" s="16">
        <v>21.509999999999998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19</v>
      </c>
      <c r="E48" s="11">
        <v>61</v>
      </c>
      <c r="F48" s="16">
        <v>41.3</v>
      </c>
      <c r="H48" s="10">
        <v>18</v>
      </c>
      <c r="I48" s="11">
        <v>56</v>
      </c>
      <c r="J48" s="16">
        <v>38.580000000000005</v>
      </c>
      <c r="L48" s="10">
        <v>19</v>
      </c>
      <c r="M48" s="11">
        <v>55</v>
      </c>
      <c r="N48" s="16">
        <v>38.029999999999994</v>
      </c>
      <c r="O48" s="27"/>
      <c r="P48" s="10">
        <v>19</v>
      </c>
      <c r="Q48" s="11">
        <v>58</v>
      </c>
      <c r="R48" s="16">
        <v>41.34</v>
      </c>
      <c r="S48" s="27"/>
      <c r="T48" s="10">
        <v>19</v>
      </c>
      <c r="U48" s="11">
        <v>52</v>
      </c>
      <c r="V48" s="16">
        <v>38.519999999999996</v>
      </c>
      <c r="X48" s="10">
        <v>18</v>
      </c>
      <c r="Y48" s="11">
        <v>46</v>
      </c>
      <c r="Z48" s="16">
        <v>35.5</v>
      </c>
      <c r="AB48" s="10">
        <v>19</v>
      </c>
      <c r="AC48" s="11">
        <v>46</v>
      </c>
      <c r="AD48" s="16">
        <v>33.96</v>
      </c>
      <c r="AF48" s="10">
        <v>17</v>
      </c>
      <c r="AG48" s="11">
        <v>42</v>
      </c>
      <c r="AH48" s="16">
        <v>32.11</v>
      </c>
      <c r="AJ48" s="10">
        <v>15</v>
      </c>
      <c r="AK48" s="11">
        <v>44</v>
      </c>
      <c r="AL48" s="16">
        <v>32.54</v>
      </c>
      <c r="AN48" s="10">
        <v>14</v>
      </c>
      <c r="AO48" s="11">
        <v>44</v>
      </c>
      <c r="AP48" s="16">
        <v>32.93</v>
      </c>
      <c r="AR48" s="10">
        <v>17</v>
      </c>
      <c r="AS48" s="11">
        <v>50</v>
      </c>
      <c r="AT48" s="16">
        <v>34.39</v>
      </c>
      <c r="AU48" s="23"/>
      <c r="AV48" s="10">
        <v>15</v>
      </c>
      <c r="AW48" s="11">
        <v>48</v>
      </c>
      <c r="AX48" s="16">
        <v>32.380000000000003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22</v>
      </c>
      <c r="E49" s="11">
        <v>63</v>
      </c>
      <c r="F49" s="16">
        <v>45.19</v>
      </c>
      <c r="H49" s="10">
        <v>24</v>
      </c>
      <c r="I49" s="11">
        <v>70</v>
      </c>
      <c r="J49" s="16">
        <v>50.400000000000006</v>
      </c>
      <c r="L49" s="10">
        <v>24</v>
      </c>
      <c r="M49" s="11">
        <v>65</v>
      </c>
      <c r="N49" s="16">
        <v>46.88</v>
      </c>
      <c r="O49" s="27"/>
      <c r="P49" s="10">
        <v>20</v>
      </c>
      <c r="Q49" s="11">
        <v>56</v>
      </c>
      <c r="R49" s="16">
        <v>40.83</v>
      </c>
      <c r="S49" s="27"/>
      <c r="T49" s="10">
        <v>20</v>
      </c>
      <c r="U49" s="11">
        <v>64</v>
      </c>
      <c r="V49" s="16">
        <v>49.35</v>
      </c>
      <c r="X49" s="10">
        <v>15</v>
      </c>
      <c r="Y49" s="11">
        <v>46</v>
      </c>
      <c r="Z49" s="16">
        <v>38.14</v>
      </c>
      <c r="AB49" s="10">
        <v>16</v>
      </c>
      <c r="AC49" s="11">
        <v>47</v>
      </c>
      <c r="AD49" s="16">
        <v>39.86</v>
      </c>
      <c r="AF49" s="10">
        <v>12</v>
      </c>
      <c r="AG49" s="11">
        <v>41</v>
      </c>
      <c r="AH49" s="16">
        <v>35.67</v>
      </c>
      <c r="AJ49" s="10">
        <v>13</v>
      </c>
      <c r="AK49" s="11">
        <v>45</v>
      </c>
      <c r="AL49" s="16">
        <v>38.11</v>
      </c>
      <c r="AN49" s="10">
        <v>12</v>
      </c>
      <c r="AO49" s="11">
        <v>41</v>
      </c>
      <c r="AP49" s="16">
        <v>34.090000000000003</v>
      </c>
      <c r="AR49" s="10">
        <v>11</v>
      </c>
      <c r="AS49" s="11">
        <v>42</v>
      </c>
      <c r="AT49" s="16">
        <v>34.47</v>
      </c>
      <c r="AU49" s="23"/>
      <c r="AV49" s="10">
        <v>12</v>
      </c>
      <c r="AW49" s="11">
        <v>42</v>
      </c>
      <c r="AX49" s="16">
        <v>34.160000000000004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53</v>
      </c>
      <c r="E50" s="11">
        <v>153</v>
      </c>
      <c r="F50" s="16">
        <v>117.31</v>
      </c>
      <c r="H50" s="10">
        <v>53</v>
      </c>
      <c r="I50" s="11">
        <v>148</v>
      </c>
      <c r="J50" s="16">
        <v>113.75</v>
      </c>
      <c r="L50" s="10">
        <v>53</v>
      </c>
      <c r="M50" s="11">
        <v>143</v>
      </c>
      <c r="N50" s="16">
        <v>110.37</v>
      </c>
      <c r="O50" s="27"/>
      <c r="P50" s="10">
        <v>53</v>
      </c>
      <c r="Q50" s="11">
        <v>138</v>
      </c>
      <c r="R50" s="16">
        <v>106.76</v>
      </c>
      <c r="S50" s="27"/>
      <c r="T50" s="10">
        <v>52</v>
      </c>
      <c r="U50" s="11">
        <v>129</v>
      </c>
      <c r="V50" s="16">
        <v>99.789999999999992</v>
      </c>
      <c r="X50" s="10">
        <v>52</v>
      </c>
      <c r="Y50" s="11">
        <v>129</v>
      </c>
      <c r="Z50" s="16">
        <v>102.44999999999999</v>
      </c>
      <c r="AB50" s="10">
        <v>50</v>
      </c>
      <c r="AC50" s="11">
        <v>131</v>
      </c>
      <c r="AD50" s="16">
        <v>103.69999999999999</v>
      </c>
      <c r="AF50" s="10">
        <v>56</v>
      </c>
      <c r="AG50" s="11">
        <v>140</v>
      </c>
      <c r="AH50" s="16">
        <v>111.25</v>
      </c>
      <c r="AJ50" s="10">
        <v>58</v>
      </c>
      <c r="AK50" s="11">
        <v>149</v>
      </c>
      <c r="AL50" s="16">
        <v>118.16000000000001</v>
      </c>
      <c r="AN50" s="10">
        <v>55</v>
      </c>
      <c r="AO50" s="11">
        <v>145</v>
      </c>
      <c r="AP50" s="16">
        <v>111.65</v>
      </c>
      <c r="AR50" s="10">
        <v>55</v>
      </c>
      <c r="AS50" s="11">
        <v>141</v>
      </c>
      <c r="AT50" s="16">
        <v>109.58</v>
      </c>
      <c r="AU50" s="23"/>
      <c r="AV50" s="10">
        <v>59</v>
      </c>
      <c r="AW50" s="11">
        <v>145</v>
      </c>
      <c r="AX50" s="16">
        <v>115.28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 t="s">
        <v>74</v>
      </c>
      <c r="U51" s="11" t="s">
        <v>74</v>
      </c>
      <c r="V51" s="16" t="s">
        <v>74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>
        <v>0</v>
      </c>
      <c r="AS51" s="11">
        <v>0</v>
      </c>
      <c r="AT51" s="16">
        <v>0</v>
      </c>
      <c r="AU51" s="23"/>
      <c r="AV51" s="10" t="s">
        <v>74</v>
      </c>
      <c r="AW51" s="11" t="s">
        <v>74</v>
      </c>
      <c r="AX51" s="16" t="s">
        <v>74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24</v>
      </c>
      <c r="E52" s="11">
        <v>40</v>
      </c>
      <c r="F52" s="16">
        <v>27.54</v>
      </c>
      <c r="H52" s="10">
        <v>25</v>
      </c>
      <c r="I52" s="11">
        <v>43</v>
      </c>
      <c r="J52" s="16">
        <v>29.560000000000002</v>
      </c>
      <c r="L52" s="10">
        <v>26</v>
      </c>
      <c r="M52" s="11">
        <v>48</v>
      </c>
      <c r="N52" s="16">
        <v>33.840000000000003</v>
      </c>
      <c r="O52" s="27"/>
      <c r="P52" s="10">
        <v>26</v>
      </c>
      <c r="Q52" s="11">
        <v>47</v>
      </c>
      <c r="R52" s="16">
        <v>32.72</v>
      </c>
      <c r="S52" s="27"/>
      <c r="T52" s="10">
        <v>24</v>
      </c>
      <c r="U52" s="11">
        <v>47</v>
      </c>
      <c r="V52" s="16">
        <v>34.199999999999996</v>
      </c>
      <c r="X52" s="10">
        <v>25</v>
      </c>
      <c r="Y52" s="11">
        <v>43</v>
      </c>
      <c r="Z52" s="16">
        <v>29.48</v>
      </c>
      <c r="AB52" s="10">
        <v>26</v>
      </c>
      <c r="AC52" s="11">
        <v>49</v>
      </c>
      <c r="AD52" s="16">
        <v>34.18</v>
      </c>
      <c r="AF52" s="10">
        <v>26</v>
      </c>
      <c r="AG52" s="11">
        <v>55</v>
      </c>
      <c r="AH52" s="16">
        <v>36.14</v>
      </c>
      <c r="AJ52" s="10">
        <v>26</v>
      </c>
      <c r="AK52" s="11">
        <v>48</v>
      </c>
      <c r="AL52" s="16">
        <v>30.41</v>
      </c>
      <c r="AN52" s="10">
        <v>26</v>
      </c>
      <c r="AO52" s="11">
        <v>49</v>
      </c>
      <c r="AP52" s="16">
        <v>30.119999999999997</v>
      </c>
      <c r="AR52" s="10">
        <v>23</v>
      </c>
      <c r="AS52" s="11">
        <v>42</v>
      </c>
      <c r="AT52" s="16">
        <v>26.88</v>
      </c>
      <c r="AU52" s="23"/>
      <c r="AV52" s="10">
        <v>19</v>
      </c>
      <c r="AW52" s="11">
        <v>40</v>
      </c>
      <c r="AX52" s="16">
        <v>26.5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41</v>
      </c>
      <c r="E53" s="11">
        <v>173</v>
      </c>
      <c r="F53" s="16">
        <v>124.68</v>
      </c>
      <c r="H53" s="10">
        <v>39</v>
      </c>
      <c r="I53" s="11">
        <v>168</v>
      </c>
      <c r="J53" s="16">
        <v>122.52000000000001</v>
      </c>
      <c r="L53" s="10">
        <v>39</v>
      </c>
      <c r="M53" s="11">
        <v>172</v>
      </c>
      <c r="N53" s="16">
        <v>117.91</v>
      </c>
      <c r="O53" s="27"/>
      <c r="P53" s="10">
        <v>41</v>
      </c>
      <c r="Q53" s="11">
        <v>177</v>
      </c>
      <c r="R53" s="16">
        <v>122.91</v>
      </c>
      <c r="S53" s="27"/>
      <c r="T53" s="10">
        <v>43</v>
      </c>
      <c r="U53" s="11">
        <v>167</v>
      </c>
      <c r="V53" s="16">
        <v>118.42</v>
      </c>
      <c r="X53" s="10">
        <v>41</v>
      </c>
      <c r="Y53" s="11">
        <v>168</v>
      </c>
      <c r="Z53" s="16">
        <v>114</v>
      </c>
      <c r="AB53" s="10">
        <v>44</v>
      </c>
      <c r="AC53" s="11">
        <v>170</v>
      </c>
      <c r="AD53" s="16">
        <v>112.57</v>
      </c>
      <c r="AF53" s="10">
        <v>38</v>
      </c>
      <c r="AG53" s="11">
        <v>162</v>
      </c>
      <c r="AH53" s="16">
        <v>116.64999999999999</v>
      </c>
      <c r="AJ53" s="10">
        <v>32</v>
      </c>
      <c r="AK53" s="11">
        <v>132</v>
      </c>
      <c r="AL53" s="16">
        <v>91.69</v>
      </c>
      <c r="AN53" s="10">
        <v>31</v>
      </c>
      <c r="AO53" s="11">
        <v>132</v>
      </c>
      <c r="AP53" s="16">
        <v>91.28</v>
      </c>
      <c r="AR53" s="10">
        <v>31</v>
      </c>
      <c r="AS53" s="11">
        <v>120</v>
      </c>
      <c r="AT53" s="16">
        <v>81.88000000000001</v>
      </c>
      <c r="AU53" s="23"/>
      <c r="AV53" s="10">
        <v>31</v>
      </c>
      <c r="AW53" s="11">
        <v>115</v>
      </c>
      <c r="AX53" s="16">
        <v>79.650000000000006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>
        <v>0</v>
      </c>
      <c r="E54" s="11">
        <v>0</v>
      </c>
      <c r="F54" s="16">
        <v>0</v>
      </c>
      <c r="H54" s="10">
        <v>0</v>
      </c>
      <c r="I54" s="11">
        <v>0</v>
      </c>
      <c r="J54" s="16">
        <v>0</v>
      </c>
      <c r="L54" s="10">
        <v>0</v>
      </c>
      <c r="M54" s="11">
        <v>0</v>
      </c>
      <c r="N54" s="16">
        <v>0</v>
      </c>
      <c r="O54" s="27"/>
      <c r="P54" s="10">
        <v>0</v>
      </c>
      <c r="Q54" s="11">
        <v>0</v>
      </c>
      <c r="R54" s="16">
        <v>0</v>
      </c>
      <c r="S54" s="27"/>
      <c r="T54" s="10">
        <v>0</v>
      </c>
      <c r="U54" s="11">
        <v>0</v>
      </c>
      <c r="V54" s="16">
        <v>0</v>
      </c>
      <c r="X54" s="10">
        <v>0</v>
      </c>
      <c r="Y54" s="11">
        <v>0</v>
      </c>
      <c r="Z54" s="16">
        <v>0</v>
      </c>
      <c r="AB54" s="10">
        <v>0</v>
      </c>
      <c r="AC54" s="11">
        <v>0</v>
      </c>
      <c r="AD54" s="16">
        <v>0</v>
      </c>
      <c r="AF54" s="10">
        <v>0</v>
      </c>
      <c r="AG54" s="11">
        <v>0</v>
      </c>
      <c r="AH54" s="16">
        <v>0</v>
      </c>
      <c r="AJ54" s="10">
        <v>0</v>
      </c>
      <c r="AK54" s="11">
        <v>0</v>
      </c>
      <c r="AL54" s="16">
        <v>0</v>
      </c>
      <c r="AN54" s="10">
        <v>0</v>
      </c>
      <c r="AO54" s="11">
        <v>0</v>
      </c>
      <c r="AP54" s="16">
        <v>0</v>
      </c>
      <c r="AR54" s="10">
        <v>0</v>
      </c>
      <c r="AS54" s="11">
        <v>0</v>
      </c>
      <c r="AT54" s="16">
        <v>0</v>
      </c>
      <c r="AU54" s="23"/>
      <c r="AV54" s="10">
        <v>0</v>
      </c>
      <c r="AW54" s="11">
        <v>0</v>
      </c>
      <c r="AX54" s="16">
        <v>0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23</v>
      </c>
      <c r="E55" s="11">
        <v>177</v>
      </c>
      <c r="F55" s="16">
        <v>127.82</v>
      </c>
      <c r="H55" s="10">
        <v>22</v>
      </c>
      <c r="I55" s="11">
        <v>174</v>
      </c>
      <c r="J55" s="16">
        <v>129.70999999999998</v>
      </c>
      <c r="L55" s="10">
        <v>25</v>
      </c>
      <c r="M55" s="11">
        <v>179</v>
      </c>
      <c r="N55" s="16">
        <v>133.26999999999998</v>
      </c>
      <c r="O55" s="27"/>
      <c r="P55" s="10">
        <v>22</v>
      </c>
      <c r="Q55" s="11">
        <v>176</v>
      </c>
      <c r="R55" s="16">
        <v>130.96999999999997</v>
      </c>
      <c r="S55" s="27"/>
      <c r="T55" s="10">
        <v>23</v>
      </c>
      <c r="U55" s="11">
        <v>170</v>
      </c>
      <c r="V55" s="16">
        <v>123.57999999999998</v>
      </c>
      <c r="X55" s="10">
        <v>20</v>
      </c>
      <c r="Y55" s="11">
        <v>158</v>
      </c>
      <c r="Z55" s="16">
        <v>113.52000000000001</v>
      </c>
      <c r="AB55" s="10">
        <v>16</v>
      </c>
      <c r="AC55" s="11">
        <v>138</v>
      </c>
      <c r="AD55" s="16">
        <v>95.94</v>
      </c>
      <c r="AF55" s="10">
        <v>16</v>
      </c>
      <c r="AG55" s="11">
        <v>136</v>
      </c>
      <c r="AH55" s="16">
        <v>96.41</v>
      </c>
      <c r="AJ55" s="10">
        <v>25</v>
      </c>
      <c r="AK55" s="11">
        <v>149</v>
      </c>
      <c r="AL55" s="16">
        <v>106.07</v>
      </c>
      <c r="AN55" s="10">
        <v>31</v>
      </c>
      <c r="AO55" s="11">
        <v>159</v>
      </c>
      <c r="AP55" s="16">
        <v>122.63</v>
      </c>
      <c r="AR55" s="10">
        <v>30</v>
      </c>
      <c r="AS55" s="11">
        <v>151</v>
      </c>
      <c r="AT55" s="16">
        <v>116.16</v>
      </c>
      <c r="AU55" s="23"/>
      <c r="AV55" s="10">
        <v>30</v>
      </c>
      <c r="AW55" s="11">
        <v>155</v>
      </c>
      <c r="AX55" s="16">
        <v>119.77000000000001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54</v>
      </c>
      <c r="E56" s="11">
        <v>420</v>
      </c>
      <c r="F56" s="16">
        <v>239.27</v>
      </c>
      <c r="H56" s="10">
        <v>53</v>
      </c>
      <c r="I56" s="11">
        <v>384</v>
      </c>
      <c r="J56" s="16">
        <v>211.75</v>
      </c>
      <c r="L56" s="10">
        <v>50</v>
      </c>
      <c r="M56" s="11">
        <v>386</v>
      </c>
      <c r="N56" s="16">
        <v>211.07</v>
      </c>
      <c r="O56" s="27"/>
      <c r="P56" s="10">
        <v>50</v>
      </c>
      <c r="Q56" s="11">
        <v>405</v>
      </c>
      <c r="R56" s="16">
        <v>232.71</v>
      </c>
      <c r="S56" s="27"/>
      <c r="T56" s="10">
        <v>52</v>
      </c>
      <c r="U56" s="11">
        <v>383</v>
      </c>
      <c r="V56" s="16">
        <v>267.57</v>
      </c>
      <c r="X56" s="10">
        <v>50</v>
      </c>
      <c r="Y56" s="11">
        <v>361</v>
      </c>
      <c r="Z56" s="16">
        <v>218.53</v>
      </c>
      <c r="AB56" s="10">
        <v>53</v>
      </c>
      <c r="AC56" s="11">
        <v>367</v>
      </c>
      <c r="AD56" s="16">
        <v>216.91000000000003</v>
      </c>
      <c r="AF56" s="10">
        <v>41</v>
      </c>
      <c r="AG56" s="11">
        <v>330</v>
      </c>
      <c r="AH56" s="16">
        <v>185.27999999999997</v>
      </c>
      <c r="AJ56" s="10">
        <v>36</v>
      </c>
      <c r="AK56" s="11">
        <v>323</v>
      </c>
      <c r="AL56" s="16">
        <v>179.32000000000002</v>
      </c>
      <c r="AN56" s="10">
        <v>37</v>
      </c>
      <c r="AO56" s="11">
        <v>346</v>
      </c>
      <c r="AP56" s="16">
        <v>194.08</v>
      </c>
      <c r="AR56" s="10">
        <v>44</v>
      </c>
      <c r="AS56" s="11">
        <v>352</v>
      </c>
      <c r="AT56" s="16">
        <v>202.24999999999997</v>
      </c>
      <c r="AU56" s="23"/>
      <c r="AV56" s="10">
        <v>45</v>
      </c>
      <c r="AW56" s="11">
        <v>361</v>
      </c>
      <c r="AX56" s="16">
        <v>203.59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74</v>
      </c>
      <c r="E57" s="11">
        <v>675</v>
      </c>
      <c r="F57" s="16">
        <v>438.54999999999995</v>
      </c>
      <c r="H57" s="10">
        <v>77</v>
      </c>
      <c r="I57" s="11">
        <v>624</v>
      </c>
      <c r="J57" s="16">
        <v>394.33</v>
      </c>
      <c r="L57" s="10">
        <v>76</v>
      </c>
      <c r="M57" s="11">
        <v>611</v>
      </c>
      <c r="N57" s="16">
        <v>407.1</v>
      </c>
      <c r="O57" s="27"/>
      <c r="P57" s="10">
        <v>73</v>
      </c>
      <c r="Q57" s="11">
        <v>509</v>
      </c>
      <c r="R57" s="16">
        <v>326.70999999999998</v>
      </c>
      <c r="S57" s="27"/>
      <c r="T57" s="10">
        <v>71</v>
      </c>
      <c r="U57" s="11">
        <v>542</v>
      </c>
      <c r="V57" s="16">
        <v>369.13</v>
      </c>
      <c r="X57" s="10">
        <v>67</v>
      </c>
      <c r="Y57" s="11">
        <v>535</v>
      </c>
      <c r="Z57" s="16">
        <v>359.01000000000005</v>
      </c>
      <c r="AB57" s="10">
        <v>74</v>
      </c>
      <c r="AC57" s="11">
        <v>524</v>
      </c>
      <c r="AD57" s="16">
        <v>350.21999999999997</v>
      </c>
      <c r="AF57" s="10">
        <v>80</v>
      </c>
      <c r="AG57" s="11">
        <v>508</v>
      </c>
      <c r="AH57" s="16">
        <v>340.47</v>
      </c>
      <c r="AJ57" s="10">
        <v>75</v>
      </c>
      <c r="AK57" s="11">
        <v>495</v>
      </c>
      <c r="AL57" s="16">
        <v>324.55</v>
      </c>
      <c r="AN57" s="10">
        <v>65</v>
      </c>
      <c r="AO57" s="11">
        <v>472</v>
      </c>
      <c r="AP57" s="16">
        <v>311.72000000000003</v>
      </c>
      <c r="AR57" s="10">
        <v>63</v>
      </c>
      <c r="AS57" s="11">
        <v>458</v>
      </c>
      <c r="AT57" s="16">
        <v>298.83</v>
      </c>
      <c r="AU57" s="23"/>
      <c r="AV57" s="10">
        <v>62</v>
      </c>
      <c r="AW57" s="11">
        <v>407</v>
      </c>
      <c r="AX57" s="16">
        <v>267.74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 t="s">
        <v>74</v>
      </c>
      <c r="E58" s="11" t="s">
        <v>74</v>
      </c>
      <c r="F58" s="16" t="s">
        <v>74</v>
      </c>
      <c r="H58" s="10">
        <v>5</v>
      </c>
      <c r="I58" s="11">
        <v>131</v>
      </c>
      <c r="J58" s="16">
        <v>92.65</v>
      </c>
      <c r="L58" s="10">
        <v>5</v>
      </c>
      <c r="M58" s="11">
        <v>129</v>
      </c>
      <c r="N58" s="16">
        <v>97.759999999999991</v>
      </c>
      <c r="O58" s="27"/>
      <c r="P58" s="10">
        <v>5</v>
      </c>
      <c r="Q58" s="11">
        <v>181</v>
      </c>
      <c r="R58" s="16">
        <v>125.58</v>
      </c>
      <c r="S58" s="27"/>
      <c r="T58" s="10">
        <v>4</v>
      </c>
      <c r="U58" s="11">
        <v>110</v>
      </c>
      <c r="V58" s="16">
        <v>73.599999999999994</v>
      </c>
      <c r="X58" s="10">
        <v>5</v>
      </c>
      <c r="Y58" s="11">
        <v>110</v>
      </c>
      <c r="Z58" s="16">
        <v>73.91</v>
      </c>
      <c r="AB58" s="10">
        <v>5</v>
      </c>
      <c r="AC58" s="11">
        <v>109</v>
      </c>
      <c r="AD58" s="16">
        <v>75.44</v>
      </c>
      <c r="AF58" s="10" t="s">
        <v>74</v>
      </c>
      <c r="AG58" s="11" t="s">
        <v>74</v>
      </c>
      <c r="AH58" s="16" t="s">
        <v>74</v>
      </c>
      <c r="AJ58" s="10" t="s">
        <v>74</v>
      </c>
      <c r="AK58" s="11" t="s">
        <v>74</v>
      </c>
      <c r="AL58" s="16" t="s">
        <v>74</v>
      </c>
      <c r="AN58" s="10" t="s">
        <v>74</v>
      </c>
      <c r="AO58" s="11" t="s">
        <v>74</v>
      </c>
      <c r="AP58" s="16" t="s">
        <v>74</v>
      </c>
      <c r="AR58" s="10" t="s">
        <v>74</v>
      </c>
      <c r="AS58" s="11" t="s">
        <v>74</v>
      </c>
      <c r="AT58" s="16" t="s">
        <v>74</v>
      </c>
      <c r="AU58" s="23"/>
      <c r="AV58" s="10" t="s">
        <v>74</v>
      </c>
      <c r="AW58" s="11" t="s">
        <v>74</v>
      </c>
      <c r="AX58" s="16" t="s">
        <v>74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16</v>
      </c>
      <c r="E59" s="11">
        <v>67</v>
      </c>
      <c r="F59" s="16">
        <v>28.95</v>
      </c>
      <c r="H59" s="10">
        <v>17</v>
      </c>
      <c r="I59" s="11">
        <v>71</v>
      </c>
      <c r="J59" s="16">
        <v>31.98</v>
      </c>
      <c r="L59" s="10">
        <v>17</v>
      </c>
      <c r="M59" s="11">
        <v>71</v>
      </c>
      <c r="N59" s="16">
        <v>35.479999999999997</v>
      </c>
      <c r="O59" s="27"/>
      <c r="P59" s="10">
        <v>15</v>
      </c>
      <c r="Q59" s="11">
        <v>71</v>
      </c>
      <c r="R59" s="16">
        <v>36.230000000000004</v>
      </c>
      <c r="S59" s="27"/>
      <c r="T59" s="10">
        <v>17</v>
      </c>
      <c r="U59" s="11">
        <v>78</v>
      </c>
      <c r="V59" s="16">
        <v>40.36</v>
      </c>
      <c r="X59" s="10">
        <v>17</v>
      </c>
      <c r="Y59" s="11">
        <v>69</v>
      </c>
      <c r="Z59" s="16">
        <v>36.019999999999996</v>
      </c>
      <c r="AB59" s="10">
        <v>17</v>
      </c>
      <c r="AC59" s="11">
        <v>65</v>
      </c>
      <c r="AD59" s="16">
        <v>35.339999999999996</v>
      </c>
      <c r="AF59" s="10">
        <v>17</v>
      </c>
      <c r="AG59" s="11">
        <v>65</v>
      </c>
      <c r="AH59" s="16">
        <v>33.550000000000004</v>
      </c>
      <c r="AJ59" s="10">
        <v>17</v>
      </c>
      <c r="AK59" s="11">
        <v>65</v>
      </c>
      <c r="AL59" s="16">
        <v>35.090000000000003</v>
      </c>
      <c r="AN59" s="10">
        <v>18</v>
      </c>
      <c r="AO59" s="11">
        <v>75</v>
      </c>
      <c r="AP59" s="16">
        <v>30.92</v>
      </c>
      <c r="AR59" s="10">
        <v>18</v>
      </c>
      <c r="AS59" s="11">
        <v>76</v>
      </c>
      <c r="AT59" s="16">
        <v>30.240000000000002</v>
      </c>
      <c r="AU59" s="23"/>
      <c r="AV59" s="10">
        <v>18</v>
      </c>
      <c r="AW59" s="11">
        <v>74</v>
      </c>
      <c r="AX59" s="16">
        <v>26.32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50</v>
      </c>
      <c r="E60" s="11">
        <v>139</v>
      </c>
      <c r="F60" s="16">
        <v>85.57</v>
      </c>
      <c r="H60" s="10">
        <v>53</v>
      </c>
      <c r="I60" s="11">
        <v>150</v>
      </c>
      <c r="J60" s="16">
        <v>87.780000000000015</v>
      </c>
      <c r="L60" s="10">
        <v>48</v>
      </c>
      <c r="M60" s="11">
        <v>137</v>
      </c>
      <c r="N60" s="16">
        <v>85.16</v>
      </c>
      <c r="O60" s="27"/>
      <c r="P60" s="10">
        <v>52</v>
      </c>
      <c r="Q60" s="11">
        <v>137</v>
      </c>
      <c r="R60" s="16">
        <v>78.429999999999993</v>
      </c>
      <c r="S60" s="27"/>
      <c r="T60" s="10">
        <v>50</v>
      </c>
      <c r="U60" s="11">
        <v>141</v>
      </c>
      <c r="V60" s="16">
        <v>87.66</v>
      </c>
      <c r="X60" s="10">
        <v>51</v>
      </c>
      <c r="Y60" s="11">
        <v>132</v>
      </c>
      <c r="Z60" s="16">
        <v>71.069999999999993</v>
      </c>
      <c r="AB60" s="10">
        <v>51</v>
      </c>
      <c r="AC60" s="11">
        <v>123</v>
      </c>
      <c r="AD60" s="16">
        <v>70.16</v>
      </c>
      <c r="AF60" s="10">
        <v>51</v>
      </c>
      <c r="AG60" s="11">
        <v>135</v>
      </c>
      <c r="AH60" s="16">
        <v>72.8</v>
      </c>
      <c r="AJ60" s="10">
        <v>46</v>
      </c>
      <c r="AK60" s="11">
        <v>125</v>
      </c>
      <c r="AL60" s="16">
        <v>67.86</v>
      </c>
      <c r="AN60" s="10">
        <v>48</v>
      </c>
      <c r="AO60" s="11">
        <v>131</v>
      </c>
      <c r="AP60" s="16">
        <v>73.06</v>
      </c>
      <c r="AR60" s="10">
        <v>45</v>
      </c>
      <c r="AS60" s="11">
        <v>115</v>
      </c>
      <c r="AT60" s="16">
        <v>67.929999999999993</v>
      </c>
      <c r="AU60" s="23"/>
      <c r="AV60" s="10">
        <v>40</v>
      </c>
      <c r="AW60" s="11">
        <v>101</v>
      </c>
      <c r="AX60" s="16">
        <v>61.349999999999994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74</v>
      </c>
      <c r="E61" s="17">
        <v>252</v>
      </c>
      <c r="F61" s="16">
        <v>159.95000000000002</v>
      </c>
      <c r="H61" s="10">
        <v>74</v>
      </c>
      <c r="I61" s="17">
        <v>238</v>
      </c>
      <c r="J61" s="16">
        <v>151</v>
      </c>
      <c r="L61" s="10">
        <v>76</v>
      </c>
      <c r="M61" s="17">
        <v>248</v>
      </c>
      <c r="N61" s="16">
        <v>159.31</v>
      </c>
      <c r="O61" s="27"/>
      <c r="P61" s="10">
        <v>74</v>
      </c>
      <c r="Q61" s="17">
        <v>269</v>
      </c>
      <c r="R61" s="16">
        <v>174.42999999999998</v>
      </c>
      <c r="S61" s="27"/>
      <c r="T61" s="10">
        <v>77</v>
      </c>
      <c r="U61" s="17">
        <v>283</v>
      </c>
      <c r="V61" s="16">
        <v>184.48000000000002</v>
      </c>
      <c r="X61" s="10">
        <v>77</v>
      </c>
      <c r="Y61" s="17">
        <v>293</v>
      </c>
      <c r="Z61" s="16">
        <v>180.76</v>
      </c>
      <c r="AB61" s="10">
        <v>71</v>
      </c>
      <c r="AC61" s="17">
        <v>284</v>
      </c>
      <c r="AD61" s="16">
        <v>177.5</v>
      </c>
      <c r="AF61" s="10">
        <v>71</v>
      </c>
      <c r="AG61" s="17">
        <v>302</v>
      </c>
      <c r="AH61" s="16">
        <v>194.18</v>
      </c>
      <c r="AJ61" s="10">
        <v>74</v>
      </c>
      <c r="AK61" s="17">
        <v>294</v>
      </c>
      <c r="AL61" s="16">
        <v>190.68</v>
      </c>
      <c r="AN61" s="10">
        <v>67</v>
      </c>
      <c r="AO61" s="17">
        <v>285</v>
      </c>
      <c r="AP61" s="16">
        <v>182.14999999999998</v>
      </c>
      <c r="AR61" s="10">
        <v>73</v>
      </c>
      <c r="AS61" s="17">
        <v>303</v>
      </c>
      <c r="AT61" s="16">
        <v>197.95000000000002</v>
      </c>
      <c r="AU61" s="23"/>
      <c r="AV61" s="10">
        <v>73</v>
      </c>
      <c r="AW61" s="17">
        <v>311</v>
      </c>
      <c r="AX61" s="16">
        <v>198.69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915</v>
      </c>
      <c r="E62" s="18">
        <v>5331</v>
      </c>
      <c r="F62" s="15">
        <v>3921.45</v>
      </c>
      <c r="H62" s="14">
        <v>916</v>
      </c>
      <c r="I62" s="18">
        <v>5265</v>
      </c>
      <c r="J62" s="15">
        <v>3825.71</v>
      </c>
      <c r="L62" s="14">
        <v>921</v>
      </c>
      <c r="M62" s="18">
        <v>5076</v>
      </c>
      <c r="N62" s="15">
        <v>3711.5800000000008</v>
      </c>
      <c r="O62" s="27"/>
      <c r="P62" s="14">
        <v>920</v>
      </c>
      <c r="Q62" s="18">
        <v>5233</v>
      </c>
      <c r="R62" s="15">
        <v>3826.32</v>
      </c>
      <c r="S62" s="27"/>
      <c r="T62" s="14">
        <v>906</v>
      </c>
      <c r="U62" s="18">
        <v>4979</v>
      </c>
      <c r="V62" s="15">
        <v>3751.48</v>
      </c>
      <c r="X62" s="14">
        <v>898</v>
      </c>
      <c r="Y62" s="18">
        <v>4929</v>
      </c>
      <c r="Z62" s="15">
        <v>3621.3899999999994</v>
      </c>
      <c r="AB62" s="14">
        <v>911</v>
      </c>
      <c r="AC62" s="18">
        <v>4937</v>
      </c>
      <c r="AD62" s="15">
        <v>3620.11</v>
      </c>
      <c r="AF62" s="14">
        <v>900</v>
      </c>
      <c r="AG62" s="18">
        <v>5011</v>
      </c>
      <c r="AH62" s="15">
        <v>3718.6600000000003</v>
      </c>
      <c r="AJ62" s="14">
        <v>893</v>
      </c>
      <c r="AK62" s="18">
        <v>5065</v>
      </c>
      <c r="AL62" s="15">
        <v>3786.9700000000003</v>
      </c>
      <c r="AN62" s="14">
        <v>866</v>
      </c>
      <c r="AO62" s="18">
        <v>5139</v>
      </c>
      <c r="AP62" s="15">
        <v>3856.66</v>
      </c>
      <c r="AR62" s="14">
        <v>881</v>
      </c>
      <c r="AS62" s="18">
        <v>5063</v>
      </c>
      <c r="AT62" s="15">
        <v>3750.889999999999</v>
      </c>
      <c r="AU62" s="23"/>
      <c r="AV62" s="14">
        <v>882</v>
      </c>
      <c r="AW62" s="18">
        <v>5027</v>
      </c>
      <c r="AX62" s="15">
        <v>3700.3400000000011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1292</v>
      </c>
      <c r="E63" s="21">
        <v>7245</v>
      </c>
      <c r="F63" s="22">
        <v>5464.56</v>
      </c>
      <c r="H63" s="20">
        <v>1309</v>
      </c>
      <c r="I63" s="21">
        <v>7152</v>
      </c>
      <c r="J63" s="22">
        <v>5332.5899999999992</v>
      </c>
      <c r="L63" s="20">
        <v>1321</v>
      </c>
      <c r="M63" s="21">
        <v>6966</v>
      </c>
      <c r="N63" s="22">
        <v>5230.9500000000007</v>
      </c>
      <c r="O63" s="28"/>
      <c r="P63" s="20">
        <v>1321</v>
      </c>
      <c r="Q63" s="21">
        <v>7108</v>
      </c>
      <c r="R63" s="22">
        <v>5333.9900000000007</v>
      </c>
      <c r="S63" s="28"/>
      <c r="T63" s="20">
        <v>1309</v>
      </c>
      <c r="U63" s="21">
        <v>6865</v>
      </c>
      <c r="V63" s="22">
        <v>5296.7099999999991</v>
      </c>
      <c r="X63" s="20">
        <v>1305</v>
      </c>
      <c r="Y63" s="21">
        <v>6878</v>
      </c>
      <c r="Z63" s="22">
        <v>5217.5699999999988</v>
      </c>
      <c r="AB63" s="20">
        <v>1329</v>
      </c>
      <c r="AC63" s="21">
        <v>6862</v>
      </c>
      <c r="AD63" s="22">
        <v>5182.78</v>
      </c>
      <c r="AF63" s="20">
        <v>1331</v>
      </c>
      <c r="AG63" s="21">
        <v>6935</v>
      </c>
      <c r="AH63" s="22">
        <v>5299.41</v>
      </c>
      <c r="AJ63" s="20">
        <v>1331</v>
      </c>
      <c r="AK63" s="21">
        <v>7041</v>
      </c>
      <c r="AL63" s="22">
        <v>5393.58</v>
      </c>
      <c r="AN63" s="20">
        <v>1299</v>
      </c>
      <c r="AO63" s="21">
        <v>7091</v>
      </c>
      <c r="AP63" s="22">
        <v>5425.1500000000005</v>
      </c>
      <c r="AR63" s="20">
        <v>1322</v>
      </c>
      <c r="AS63" s="21">
        <v>7022</v>
      </c>
      <c r="AT63" s="22">
        <v>5327.4299999999985</v>
      </c>
      <c r="AU63" s="23"/>
      <c r="AV63" s="20">
        <v>1334</v>
      </c>
      <c r="AW63" s="21">
        <v>7002</v>
      </c>
      <c r="AX63" s="22">
        <v>5288.6800000000012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VLOOKUP("&lt;T5Titel&gt;",Uebersetzungen!$B$3:$E$331,Uebersetzungen!$B$2+1,FALSE)</f>
        <v>Wirtschaftsstruktur seit 2011: Region Imboden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81</v>
      </c>
      <c r="E12" s="11">
        <v>284</v>
      </c>
      <c r="F12" s="12">
        <v>198.41</v>
      </c>
      <c r="H12" s="10">
        <v>80</v>
      </c>
      <c r="I12" s="11">
        <v>275</v>
      </c>
      <c r="J12" s="12">
        <v>189.42</v>
      </c>
      <c r="L12" s="10">
        <v>79</v>
      </c>
      <c r="M12" s="11">
        <v>280</v>
      </c>
      <c r="N12" s="12">
        <v>196.69</v>
      </c>
      <c r="O12" s="27"/>
      <c r="P12" s="10">
        <v>80</v>
      </c>
      <c r="Q12" s="11">
        <v>275</v>
      </c>
      <c r="R12" s="12">
        <v>196.61</v>
      </c>
      <c r="S12" s="27"/>
      <c r="T12" s="10">
        <v>82</v>
      </c>
      <c r="U12" s="11">
        <v>275</v>
      </c>
      <c r="V12" s="12">
        <v>192.95</v>
      </c>
      <c r="X12" s="10">
        <v>84</v>
      </c>
      <c r="Y12" s="11">
        <v>286</v>
      </c>
      <c r="Z12" s="12">
        <v>198.61</v>
      </c>
      <c r="AB12" s="10">
        <v>86</v>
      </c>
      <c r="AC12" s="11">
        <v>290</v>
      </c>
      <c r="AD12" s="12">
        <v>209.45000000000002</v>
      </c>
      <c r="AF12" s="10">
        <v>88</v>
      </c>
      <c r="AG12" s="11">
        <v>287</v>
      </c>
      <c r="AH12" s="12">
        <v>205.25000000000003</v>
      </c>
      <c r="AJ12" s="10">
        <v>90</v>
      </c>
      <c r="AK12" s="11">
        <v>295</v>
      </c>
      <c r="AL12" s="12">
        <v>211.24</v>
      </c>
      <c r="AN12" s="10">
        <v>91</v>
      </c>
      <c r="AO12" s="11">
        <v>287</v>
      </c>
      <c r="AP12" s="12">
        <v>199.76999999999998</v>
      </c>
      <c r="AR12" s="10">
        <v>89</v>
      </c>
      <c r="AS12" s="11">
        <v>277</v>
      </c>
      <c r="AT12" s="12">
        <v>190.10999999999999</v>
      </c>
      <c r="AU12" s="23"/>
      <c r="AV12" s="10">
        <v>95</v>
      </c>
      <c r="AW12" s="11">
        <v>302</v>
      </c>
      <c r="AX12" s="12">
        <v>204.99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81</v>
      </c>
      <c r="E13" s="18">
        <v>284</v>
      </c>
      <c r="F13" s="15">
        <v>198.41</v>
      </c>
      <c r="H13" s="14">
        <v>80</v>
      </c>
      <c r="I13" s="18">
        <v>275</v>
      </c>
      <c r="J13" s="15">
        <v>189.42</v>
      </c>
      <c r="L13" s="14">
        <v>79</v>
      </c>
      <c r="M13" s="18">
        <v>280</v>
      </c>
      <c r="N13" s="15">
        <v>196.69</v>
      </c>
      <c r="O13" s="27"/>
      <c r="P13" s="14">
        <v>80</v>
      </c>
      <c r="Q13" s="18">
        <v>275</v>
      </c>
      <c r="R13" s="15">
        <v>196.61</v>
      </c>
      <c r="S13" s="27"/>
      <c r="T13" s="14">
        <v>82</v>
      </c>
      <c r="U13" s="18">
        <v>275</v>
      </c>
      <c r="V13" s="15">
        <v>192.95</v>
      </c>
      <c r="X13" s="14">
        <v>84</v>
      </c>
      <c r="Y13" s="18">
        <v>286</v>
      </c>
      <c r="Z13" s="15">
        <v>198.61</v>
      </c>
      <c r="AB13" s="14">
        <v>86</v>
      </c>
      <c r="AC13" s="18">
        <v>290</v>
      </c>
      <c r="AD13" s="15">
        <v>209.45000000000002</v>
      </c>
      <c r="AF13" s="14">
        <v>88</v>
      </c>
      <c r="AG13" s="18">
        <v>287</v>
      </c>
      <c r="AH13" s="15">
        <v>205.25000000000003</v>
      </c>
      <c r="AJ13" s="14">
        <v>90</v>
      </c>
      <c r="AK13" s="18">
        <v>295</v>
      </c>
      <c r="AL13" s="15">
        <v>211.24</v>
      </c>
      <c r="AN13" s="14">
        <v>91</v>
      </c>
      <c r="AO13" s="18">
        <v>287</v>
      </c>
      <c r="AP13" s="15">
        <v>199.76999999999998</v>
      </c>
      <c r="AR13" s="14">
        <v>89</v>
      </c>
      <c r="AS13" s="18">
        <v>277</v>
      </c>
      <c r="AT13" s="15">
        <v>190.10999999999999</v>
      </c>
      <c r="AU13" s="23"/>
      <c r="AV13" s="14">
        <v>95</v>
      </c>
      <c r="AW13" s="18">
        <v>302</v>
      </c>
      <c r="AX13" s="15">
        <v>204.99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>
        <v>0</v>
      </c>
      <c r="M14" s="11">
        <v>0</v>
      </c>
      <c r="N14" s="16">
        <v>0</v>
      </c>
      <c r="O14" s="27"/>
      <c r="P14" s="10">
        <v>0</v>
      </c>
      <c r="Q14" s="11">
        <v>0</v>
      </c>
      <c r="R14" s="16">
        <v>0</v>
      </c>
      <c r="S14" s="27"/>
      <c r="T14" s="10">
        <v>0</v>
      </c>
      <c r="U14" s="11">
        <v>0</v>
      </c>
      <c r="V14" s="16">
        <v>0</v>
      </c>
      <c r="X14" s="10">
        <v>0</v>
      </c>
      <c r="Y14" s="11">
        <v>0</v>
      </c>
      <c r="Z14" s="16">
        <v>0</v>
      </c>
      <c r="AB14" s="10">
        <v>0</v>
      </c>
      <c r="AC14" s="11">
        <v>0</v>
      </c>
      <c r="AD14" s="16">
        <v>0</v>
      </c>
      <c r="AF14" s="10">
        <v>0</v>
      </c>
      <c r="AG14" s="11">
        <v>0</v>
      </c>
      <c r="AH14" s="16">
        <v>0</v>
      </c>
      <c r="AJ14" s="10">
        <v>0</v>
      </c>
      <c r="AK14" s="11">
        <v>0</v>
      </c>
      <c r="AL14" s="16">
        <v>0</v>
      </c>
      <c r="AN14" s="10">
        <v>0</v>
      </c>
      <c r="AO14" s="11">
        <v>0</v>
      </c>
      <c r="AP14" s="16">
        <v>0</v>
      </c>
      <c r="AR14" s="10">
        <v>0</v>
      </c>
      <c r="AS14" s="11">
        <v>0</v>
      </c>
      <c r="AT14" s="16">
        <v>0</v>
      </c>
      <c r="AU14" s="23"/>
      <c r="AV14" s="10">
        <v>0</v>
      </c>
      <c r="AW14" s="11">
        <v>0</v>
      </c>
      <c r="AX14" s="16">
        <v>0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12</v>
      </c>
      <c r="E15" s="11">
        <v>107</v>
      </c>
      <c r="F15" s="16">
        <v>93.15</v>
      </c>
      <c r="H15" s="10">
        <v>11</v>
      </c>
      <c r="I15" s="11">
        <v>104</v>
      </c>
      <c r="J15" s="16">
        <v>89.74</v>
      </c>
      <c r="L15" s="10">
        <v>10</v>
      </c>
      <c r="M15" s="11">
        <v>106</v>
      </c>
      <c r="N15" s="16">
        <v>93.31</v>
      </c>
      <c r="O15" s="27"/>
      <c r="P15" s="10">
        <v>11</v>
      </c>
      <c r="Q15" s="11">
        <v>115</v>
      </c>
      <c r="R15" s="16">
        <v>99.98</v>
      </c>
      <c r="S15" s="27"/>
      <c r="T15" s="10">
        <v>8</v>
      </c>
      <c r="U15" s="11">
        <v>116</v>
      </c>
      <c r="V15" s="16">
        <v>99.830000000000013</v>
      </c>
      <c r="X15" s="10">
        <v>8</v>
      </c>
      <c r="Y15" s="11">
        <v>119</v>
      </c>
      <c r="Z15" s="16">
        <v>107.57999999999998</v>
      </c>
      <c r="AB15" s="10">
        <v>9</v>
      </c>
      <c r="AC15" s="11">
        <v>131</v>
      </c>
      <c r="AD15" s="16">
        <v>119.03999999999999</v>
      </c>
      <c r="AF15" s="10">
        <v>9</v>
      </c>
      <c r="AG15" s="11">
        <v>133</v>
      </c>
      <c r="AH15" s="16">
        <v>120.93999999999998</v>
      </c>
      <c r="AJ15" s="10">
        <v>9</v>
      </c>
      <c r="AK15" s="11">
        <v>138</v>
      </c>
      <c r="AL15" s="16">
        <v>123.93</v>
      </c>
      <c r="AN15" s="10">
        <v>8</v>
      </c>
      <c r="AO15" s="11">
        <v>141</v>
      </c>
      <c r="AP15" s="16">
        <v>126.92999999999999</v>
      </c>
      <c r="AR15" s="10">
        <v>8</v>
      </c>
      <c r="AS15" s="11">
        <v>144</v>
      </c>
      <c r="AT15" s="16">
        <v>127.13</v>
      </c>
      <c r="AU15" s="23"/>
      <c r="AV15" s="10">
        <v>6</v>
      </c>
      <c r="AW15" s="11">
        <v>129</v>
      </c>
      <c r="AX15" s="16">
        <v>118.24000000000001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4</v>
      </c>
      <c r="E16" s="11">
        <v>9</v>
      </c>
      <c r="F16" s="16">
        <v>6.620000000000001</v>
      </c>
      <c r="H16" s="10">
        <v>5</v>
      </c>
      <c r="I16" s="11">
        <v>11</v>
      </c>
      <c r="J16" s="16">
        <v>6.8900000000000006</v>
      </c>
      <c r="L16" s="10">
        <v>5</v>
      </c>
      <c r="M16" s="11">
        <v>9</v>
      </c>
      <c r="N16" s="16">
        <v>3.7199999999999998</v>
      </c>
      <c r="O16" s="27"/>
      <c r="P16" s="10" t="s">
        <v>74</v>
      </c>
      <c r="Q16" s="11" t="s">
        <v>74</v>
      </c>
      <c r="R16" s="16" t="s">
        <v>74</v>
      </c>
      <c r="S16" s="27"/>
      <c r="T16" s="10" t="s">
        <v>74</v>
      </c>
      <c r="U16" s="11" t="s">
        <v>74</v>
      </c>
      <c r="V16" s="16" t="s">
        <v>74</v>
      </c>
      <c r="X16" s="10" t="s">
        <v>74</v>
      </c>
      <c r="Y16" s="11" t="s">
        <v>74</v>
      </c>
      <c r="Z16" s="16" t="s">
        <v>74</v>
      </c>
      <c r="AB16" s="10" t="s">
        <v>74</v>
      </c>
      <c r="AC16" s="11" t="s">
        <v>74</v>
      </c>
      <c r="AD16" s="16" t="s">
        <v>74</v>
      </c>
      <c r="AF16" s="10" t="s">
        <v>74</v>
      </c>
      <c r="AG16" s="11" t="s">
        <v>74</v>
      </c>
      <c r="AH16" s="16" t="s">
        <v>74</v>
      </c>
      <c r="AJ16" s="10" t="s">
        <v>74</v>
      </c>
      <c r="AK16" s="11" t="s">
        <v>74</v>
      </c>
      <c r="AL16" s="16" t="s">
        <v>74</v>
      </c>
      <c r="AN16" s="10">
        <v>0</v>
      </c>
      <c r="AO16" s="11">
        <v>0</v>
      </c>
      <c r="AP16" s="16">
        <v>0</v>
      </c>
      <c r="AR16" s="10" t="s">
        <v>74</v>
      </c>
      <c r="AS16" s="11" t="s">
        <v>74</v>
      </c>
      <c r="AT16" s="16" t="s">
        <v>74</v>
      </c>
      <c r="AU16" s="23"/>
      <c r="AV16" s="10" t="s">
        <v>74</v>
      </c>
      <c r="AW16" s="11" t="s">
        <v>74</v>
      </c>
      <c r="AX16" s="16" t="s">
        <v>74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23</v>
      </c>
      <c r="E17" s="11">
        <v>69</v>
      </c>
      <c r="F17" s="16">
        <v>58.82</v>
      </c>
      <c r="H17" s="10">
        <v>23</v>
      </c>
      <c r="I17" s="11">
        <v>73</v>
      </c>
      <c r="J17" s="16">
        <v>62.85</v>
      </c>
      <c r="L17" s="10">
        <v>21</v>
      </c>
      <c r="M17" s="11">
        <v>67</v>
      </c>
      <c r="N17" s="16">
        <v>57.31</v>
      </c>
      <c r="O17" s="27"/>
      <c r="P17" s="10">
        <v>24</v>
      </c>
      <c r="Q17" s="11">
        <v>71</v>
      </c>
      <c r="R17" s="16">
        <v>59.54</v>
      </c>
      <c r="S17" s="27"/>
      <c r="T17" s="10">
        <v>25</v>
      </c>
      <c r="U17" s="11">
        <v>76</v>
      </c>
      <c r="V17" s="16">
        <v>62.47</v>
      </c>
      <c r="X17" s="10">
        <v>25</v>
      </c>
      <c r="Y17" s="11">
        <v>84</v>
      </c>
      <c r="Z17" s="16">
        <v>70.279999999999987</v>
      </c>
      <c r="AB17" s="10">
        <v>23</v>
      </c>
      <c r="AC17" s="11">
        <v>84</v>
      </c>
      <c r="AD17" s="16">
        <v>71.899999999999991</v>
      </c>
      <c r="AF17" s="10">
        <v>24</v>
      </c>
      <c r="AG17" s="11">
        <v>86</v>
      </c>
      <c r="AH17" s="16">
        <v>75.470000000000013</v>
      </c>
      <c r="AJ17" s="10">
        <v>22</v>
      </c>
      <c r="AK17" s="11">
        <v>78</v>
      </c>
      <c r="AL17" s="16">
        <v>68.09</v>
      </c>
      <c r="AN17" s="10">
        <v>21</v>
      </c>
      <c r="AO17" s="11">
        <v>87</v>
      </c>
      <c r="AP17" s="16">
        <v>76.159999999999982</v>
      </c>
      <c r="AR17" s="10">
        <v>21</v>
      </c>
      <c r="AS17" s="11">
        <v>84</v>
      </c>
      <c r="AT17" s="16">
        <v>73.22</v>
      </c>
      <c r="AU17" s="23"/>
      <c r="AV17" s="10">
        <v>23</v>
      </c>
      <c r="AW17" s="11">
        <v>86</v>
      </c>
      <c r="AX17" s="16">
        <v>73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 t="s">
        <v>74</v>
      </c>
      <c r="Y18" s="11" t="s">
        <v>74</v>
      </c>
      <c r="Z18" s="16" t="s">
        <v>74</v>
      </c>
      <c r="AB18" s="10" t="s">
        <v>74</v>
      </c>
      <c r="AC18" s="11" t="s">
        <v>74</v>
      </c>
      <c r="AD18" s="16" t="s">
        <v>74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 t="s">
        <v>74</v>
      </c>
      <c r="E20" s="11" t="s">
        <v>74</v>
      </c>
      <c r="F20" s="16" t="s">
        <v>74</v>
      </c>
      <c r="H20" s="10" t="s">
        <v>74</v>
      </c>
      <c r="I20" s="11" t="s">
        <v>74</v>
      </c>
      <c r="J20" s="16" t="s">
        <v>74</v>
      </c>
      <c r="L20" s="10" t="s">
        <v>74</v>
      </c>
      <c r="M20" s="11" t="s">
        <v>74</v>
      </c>
      <c r="N20" s="16" t="s">
        <v>74</v>
      </c>
      <c r="O20" s="27"/>
      <c r="P20" s="10" t="s">
        <v>74</v>
      </c>
      <c r="Q20" s="11" t="s">
        <v>74</v>
      </c>
      <c r="R20" s="16" t="s">
        <v>74</v>
      </c>
      <c r="S20" s="27"/>
      <c r="T20" s="10" t="s">
        <v>74</v>
      </c>
      <c r="U20" s="11" t="s">
        <v>74</v>
      </c>
      <c r="V20" s="16" t="s">
        <v>74</v>
      </c>
      <c r="X20" s="10" t="s">
        <v>74</v>
      </c>
      <c r="Y20" s="11" t="s">
        <v>74</v>
      </c>
      <c r="Z20" s="16" t="s">
        <v>74</v>
      </c>
      <c r="AB20" s="10" t="s">
        <v>74</v>
      </c>
      <c r="AC20" s="11" t="s">
        <v>74</v>
      </c>
      <c r="AD20" s="16" t="s">
        <v>74</v>
      </c>
      <c r="AF20" s="10" t="s">
        <v>74</v>
      </c>
      <c r="AG20" s="11" t="s">
        <v>74</v>
      </c>
      <c r="AH20" s="16" t="s">
        <v>74</v>
      </c>
      <c r="AJ20" s="10" t="s">
        <v>74</v>
      </c>
      <c r="AK20" s="11" t="s">
        <v>74</v>
      </c>
      <c r="AL20" s="16" t="s">
        <v>74</v>
      </c>
      <c r="AN20" s="10" t="s">
        <v>74</v>
      </c>
      <c r="AO20" s="11" t="s">
        <v>74</v>
      </c>
      <c r="AP20" s="16" t="s">
        <v>74</v>
      </c>
      <c r="AR20" s="10" t="s">
        <v>74</v>
      </c>
      <c r="AS20" s="11" t="s">
        <v>74</v>
      </c>
      <c r="AT20" s="16" t="s">
        <v>74</v>
      </c>
      <c r="AU20" s="23"/>
      <c r="AV20" s="10" t="s">
        <v>74</v>
      </c>
      <c r="AW20" s="11" t="s">
        <v>74</v>
      </c>
      <c r="AX20" s="16" t="s">
        <v>74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16</v>
      </c>
      <c r="E21" s="11">
        <v>135</v>
      </c>
      <c r="F21" s="16">
        <v>122.02</v>
      </c>
      <c r="H21" s="10">
        <v>16</v>
      </c>
      <c r="I21" s="11">
        <v>128</v>
      </c>
      <c r="J21" s="16">
        <v>115.38000000000001</v>
      </c>
      <c r="L21" s="10">
        <v>20</v>
      </c>
      <c r="M21" s="11">
        <v>128</v>
      </c>
      <c r="N21" s="16">
        <v>115.15</v>
      </c>
      <c r="O21" s="27"/>
      <c r="P21" s="10">
        <v>16</v>
      </c>
      <c r="Q21" s="11">
        <v>122</v>
      </c>
      <c r="R21" s="16">
        <v>109.99999999999999</v>
      </c>
      <c r="S21" s="27"/>
      <c r="T21" s="10">
        <v>17</v>
      </c>
      <c r="U21" s="11">
        <v>133</v>
      </c>
      <c r="V21" s="16">
        <v>119.64</v>
      </c>
      <c r="X21" s="10">
        <v>17</v>
      </c>
      <c r="Y21" s="11">
        <v>124</v>
      </c>
      <c r="Z21" s="16">
        <v>112.36</v>
      </c>
      <c r="AB21" s="10">
        <v>16</v>
      </c>
      <c r="AC21" s="11">
        <v>113</v>
      </c>
      <c r="AD21" s="16">
        <v>102.08</v>
      </c>
      <c r="AF21" s="10">
        <v>15</v>
      </c>
      <c r="AG21" s="11">
        <v>106</v>
      </c>
      <c r="AH21" s="16">
        <v>95.6</v>
      </c>
      <c r="AJ21" s="10">
        <v>13</v>
      </c>
      <c r="AK21" s="11">
        <v>96</v>
      </c>
      <c r="AL21" s="16">
        <v>88.49</v>
      </c>
      <c r="AN21" s="10">
        <v>15</v>
      </c>
      <c r="AO21" s="11">
        <v>97</v>
      </c>
      <c r="AP21" s="16">
        <v>85.359999999999985</v>
      </c>
      <c r="AR21" s="10">
        <v>14</v>
      </c>
      <c r="AS21" s="11">
        <v>95</v>
      </c>
      <c r="AT21" s="16">
        <v>83.86999999999999</v>
      </c>
      <c r="AU21" s="23"/>
      <c r="AV21" s="10">
        <v>14</v>
      </c>
      <c r="AW21" s="11">
        <v>86</v>
      </c>
      <c r="AX21" s="16">
        <v>75.779999999999987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4</v>
      </c>
      <c r="E22" s="11">
        <v>1310</v>
      </c>
      <c r="F22" s="16">
        <v>1230.71</v>
      </c>
      <c r="H22" s="10">
        <v>4</v>
      </c>
      <c r="I22" s="11">
        <v>1522</v>
      </c>
      <c r="J22" s="16">
        <v>1438.6</v>
      </c>
      <c r="L22" s="10" t="s">
        <v>74</v>
      </c>
      <c r="M22" s="11" t="s">
        <v>74</v>
      </c>
      <c r="N22" s="16" t="s">
        <v>74</v>
      </c>
      <c r="O22" s="27"/>
      <c r="P22" s="10" t="s">
        <v>74</v>
      </c>
      <c r="Q22" s="11" t="s">
        <v>74</v>
      </c>
      <c r="R22" s="16" t="s">
        <v>74</v>
      </c>
      <c r="S22" s="27"/>
      <c r="T22" s="10" t="s">
        <v>74</v>
      </c>
      <c r="U22" s="11" t="s">
        <v>74</v>
      </c>
      <c r="V22" s="16" t="s">
        <v>74</v>
      </c>
      <c r="X22" s="10" t="s">
        <v>74</v>
      </c>
      <c r="Y22" s="11" t="s">
        <v>74</v>
      </c>
      <c r="Z22" s="16" t="s">
        <v>74</v>
      </c>
      <c r="AB22" s="10" t="s">
        <v>74</v>
      </c>
      <c r="AC22" s="11" t="s">
        <v>74</v>
      </c>
      <c r="AD22" s="16" t="s">
        <v>74</v>
      </c>
      <c r="AF22" s="10" t="s">
        <v>74</v>
      </c>
      <c r="AG22" s="11" t="s">
        <v>74</v>
      </c>
      <c r="AH22" s="16" t="s">
        <v>74</v>
      </c>
      <c r="AJ22" s="10" t="s">
        <v>74</v>
      </c>
      <c r="AK22" s="11" t="s">
        <v>74</v>
      </c>
      <c r="AL22" s="16" t="s">
        <v>74</v>
      </c>
      <c r="AN22" s="10" t="s">
        <v>74</v>
      </c>
      <c r="AO22" s="11" t="s">
        <v>74</v>
      </c>
      <c r="AP22" s="16" t="s">
        <v>74</v>
      </c>
      <c r="AR22" s="10" t="s">
        <v>74</v>
      </c>
      <c r="AS22" s="11" t="s">
        <v>74</v>
      </c>
      <c r="AT22" s="16" t="s">
        <v>74</v>
      </c>
      <c r="AU22" s="23"/>
      <c r="AV22" s="10" t="s">
        <v>74</v>
      </c>
      <c r="AW22" s="11" t="s">
        <v>74</v>
      </c>
      <c r="AX22" s="16" t="s">
        <v>74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0</v>
      </c>
      <c r="E23" s="11">
        <v>0</v>
      </c>
      <c r="F23" s="16">
        <v>0</v>
      </c>
      <c r="H23" s="10">
        <v>0</v>
      </c>
      <c r="I23" s="11">
        <v>0</v>
      </c>
      <c r="J23" s="16">
        <v>0</v>
      </c>
      <c r="L23" s="10">
        <v>0</v>
      </c>
      <c r="M23" s="11">
        <v>0</v>
      </c>
      <c r="N23" s="16">
        <v>0</v>
      </c>
      <c r="O23" s="27"/>
      <c r="P23" s="10">
        <v>0</v>
      </c>
      <c r="Q23" s="11">
        <v>0</v>
      </c>
      <c r="R23" s="16">
        <v>0</v>
      </c>
      <c r="S23" s="27"/>
      <c r="T23" s="10">
        <v>0</v>
      </c>
      <c r="U23" s="11">
        <v>0</v>
      </c>
      <c r="V23" s="16">
        <v>0</v>
      </c>
      <c r="X23" s="10">
        <v>0</v>
      </c>
      <c r="Y23" s="11">
        <v>0</v>
      </c>
      <c r="Z23" s="16">
        <v>0</v>
      </c>
      <c r="AB23" s="10">
        <v>0</v>
      </c>
      <c r="AC23" s="11">
        <v>0</v>
      </c>
      <c r="AD23" s="16">
        <v>0</v>
      </c>
      <c r="AF23" s="10">
        <v>0</v>
      </c>
      <c r="AG23" s="11">
        <v>0</v>
      </c>
      <c r="AH23" s="16">
        <v>0</v>
      </c>
      <c r="AJ23" s="10">
        <v>0</v>
      </c>
      <c r="AK23" s="11">
        <v>0</v>
      </c>
      <c r="AL23" s="16">
        <v>0</v>
      </c>
      <c r="AN23" s="10">
        <v>0</v>
      </c>
      <c r="AO23" s="11">
        <v>0</v>
      </c>
      <c r="AP23" s="16">
        <v>0</v>
      </c>
      <c r="AR23" s="10">
        <v>0</v>
      </c>
      <c r="AS23" s="11">
        <v>0</v>
      </c>
      <c r="AT23" s="16">
        <v>0</v>
      </c>
      <c r="AU23" s="23"/>
      <c r="AV23" s="10">
        <v>0</v>
      </c>
      <c r="AW23" s="11">
        <v>0</v>
      </c>
      <c r="AX23" s="16">
        <v>0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6</v>
      </c>
      <c r="E24" s="11">
        <v>91</v>
      </c>
      <c r="F24" s="16">
        <v>84.33</v>
      </c>
      <c r="H24" s="10">
        <v>6</v>
      </c>
      <c r="I24" s="11">
        <v>93</v>
      </c>
      <c r="J24" s="16">
        <v>83.48</v>
      </c>
      <c r="L24" s="10">
        <v>6</v>
      </c>
      <c r="M24" s="11">
        <v>87</v>
      </c>
      <c r="N24" s="16">
        <v>79.39</v>
      </c>
      <c r="O24" s="27"/>
      <c r="P24" s="10">
        <v>6</v>
      </c>
      <c r="Q24" s="11">
        <v>89</v>
      </c>
      <c r="R24" s="16">
        <v>81.570000000000007</v>
      </c>
      <c r="S24" s="27"/>
      <c r="T24" s="10">
        <v>5</v>
      </c>
      <c r="U24" s="11">
        <v>85</v>
      </c>
      <c r="V24" s="16">
        <v>76.59</v>
      </c>
      <c r="X24" s="10">
        <v>5</v>
      </c>
      <c r="Y24" s="11">
        <v>84</v>
      </c>
      <c r="Z24" s="16">
        <v>70.899999999999991</v>
      </c>
      <c r="AB24" s="10">
        <v>5</v>
      </c>
      <c r="AC24" s="11">
        <v>85</v>
      </c>
      <c r="AD24" s="16">
        <v>71.570000000000007</v>
      </c>
      <c r="AF24" s="10">
        <v>5</v>
      </c>
      <c r="AG24" s="11">
        <v>77</v>
      </c>
      <c r="AH24" s="16">
        <v>69.399999999999991</v>
      </c>
      <c r="AJ24" s="10">
        <v>5</v>
      </c>
      <c r="AK24" s="11">
        <v>83</v>
      </c>
      <c r="AL24" s="16">
        <v>73.599999999999994</v>
      </c>
      <c r="AN24" s="10">
        <v>5</v>
      </c>
      <c r="AO24" s="11">
        <v>81</v>
      </c>
      <c r="AP24" s="16">
        <v>73.320000000000007</v>
      </c>
      <c r="AR24" s="10">
        <v>5</v>
      </c>
      <c r="AS24" s="11">
        <v>83</v>
      </c>
      <c r="AT24" s="16">
        <v>73.36999999999999</v>
      </c>
      <c r="AU24" s="23"/>
      <c r="AV24" s="10">
        <v>7</v>
      </c>
      <c r="AW24" s="11">
        <v>83</v>
      </c>
      <c r="AX24" s="16">
        <v>74.940000000000012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 t="s">
        <v>74</v>
      </c>
      <c r="AW25" s="11" t="s">
        <v>74</v>
      </c>
      <c r="AX25" s="16" t="s">
        <v>74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13</v>
      </c>
      <c r="E26" s="11">
        <v>32</v>
      </c>
      <c r="F26" s="16">
        <v>26.189999999999998</v>
      </c>
      <c r="H26" s="10">
        <v>14</v>
      </c>
      <c r="I26" s="11">
        <v>34</v>
      </c>
      <c r="J26" s="16">
        <v>27.990000000000002</v>
      </c>
      <c r="L26" s="10">
        <v>13</v>
      </c>
      <c r="M26" s="11">
        <v>36</v>
      </c>
      <c r="N26" s="16">
        <v>29.539999999999996</v>
      </c>
      <c r="O26" s="27"/>
      <c r="P26" s="10">
        <v>13</v>
      </c>
      <c r="Q26" s="11">
        <v>37</v>
      </c>
      <c r="R26" s="16">
        <v>29.26</v>
      </c>
      <c r="S26" s="27"/>
      <c r="T26" s="10">
        <v>16</v>
      </c>
      <c r="U26" s="11">
        <v>44</v>
      </c>
      <c r="V26" s="16">
        <v>36.239999999999995</v>
      </c>
      <c r="X26" s="10">
        <v>17</v>
      </c>
      <c r="Y26" s="11">
        <v>43</v>
      </c>
      <c r="Z26" s="16">
        <v>34.72</v>
      </c>
      <c r="AB26" s="10">
        <v>16</v>
      </c>
      <c r="AC26" s="11">
        <v>46</v>
      </c>
      <c r="AD26" s="16">
        <v>37.489999999999995</v>
      </c>
      <c r="AF26" s="10">
        <v>15</v>
      </c>
      <c r="AG26" s="11">
        <v>44</v>
      </c>
      <c r="AH26" s="16">
        <v>35.519999999999996</v>
      </c>
      <c r="AJ26" s="10">
        <v>15</v>
      </c>
      <c r="AK26" s="11">
        <v>41</v>
      </c>
      <c r="AL26" s="16">
        <v>33.940000000000005</v>
      </c>
      <c r="AN26" s="10">
        <v>17</v>
      </c>
      <c r="AO26" s="11">
        <v>49</v>
      </c>
      <c r="AP26" s="16">
        <v>41.23</v>
      </c>
      <c r="AR26" s="10">
        <v>18</v>
      </c>
      <c r="AS26" s="11">
        <v>55</v>
      </c>
      <c r="AT26" s="16">
        <v>45.69</v>
      </c>
      <c r="AU26" s="23"/>
      <c r="AV26" s="10">
        <v>14</v>
      </c>
      <c r="AW26" s="11">
        <v>53</v>
      </c>
      <c r="AX26" s="16">
        <v>43.809999999999995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5</v>
      </c>
      <c r="E27" s="11">
        <v>109</v>
      </c>
      <c r="F27" s="16">
        <v>91.050000000000011</v>
      </c>
      <c r="H27" s="10">
        <v>5</v>
      </c>
      <c r="I27" s="11">
        <v>106</v>
      </c>
      <c r="J27" s="16">
        <v>82.18</v>
      </c>
      <c r="L27" s="10">
        <v>4</v>
      </c>
      <c r="M27" s="11">
        <v>100</v>
      </c>
      <c r="N27" s="16">
        <v>78.78</v>
      </c>
      <c r="O27" s="27"/>
      <c r="P27" s="10">
        <v>4</v>
      </c>
      <c r="Q27" s="11">
        <v>98</v>
      </c>
      <c r="R27" s="16">
        <v>75.97</v>
      </c>
      <c r="S27" s="27"/>
      <c r="T27" s="10">
        <v>4</v>
      </c>
      <c r="U27" s="11">
        <v>97</v>
      </c>
      <c r="V27" s="16">
        <v>75.260000000000005</v>
      </c>
      <c r="X27" s="10">
        <v>5</v>
      </c>
      <c r="Y27" s="11">
        <v>94</v>
      </c>
      <c r="Z27" s="16">
        <v>71.44</v>
      </c>
      <c r="AB27" s="10">
        <v>5</v>
      </c>
      <c r="AC27" s="11">
        <v>94</v>
      </c>
      <c r="AD27" s="16">
        <v>74.3</v>
      </c>
      <c r="AF27" s="10">
        <v>5</v>
      </c>
      <c r="AG27" s="11">
        <v>90</v>
      </c>
      <c r="AH27" s="16">
        <v>69.67</v>
      </c>
      <c r="AJ27" s="10">
        <v>4</v>
      </c>
      <c r="AK27" s="11">
        <v>67</v>
      </c>
      <c r="AL27" s="16">
        <v>48.74</v>
      </c>
      <c r="AN27" s="10">
        <v>5</v>
      </c>
      <c r="AO27" s="11">
        <v>69</v>
      </c>
      <c r="AP27" s="16">
        <v>51.61</v>
      </c>
      <c r="AR27" s="10">
        <v>5</v>
      </c>
      <c r="AS27" s="11">
        <v>65</v>
      </c>
      <c r="AT27" s="16">
        <v>48.92</v>
      </c>
      <c r="AU27" s="23"/>
      <c r="AV27" s="10">
        <v>5</v>
      </c>
      <c r="AW27" s="11">
        <v>67</v>
      </c>
      <c r="AX27" s="16">
        <v>48.42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4</v>
      </c>
      <c r="E28" s="11">
        <v>8</v>
      </c>
      <c r="F28" s="16">
        <v>7.3</v>
      </c>
      <c r="H28" s="10">
        <v>4</v>
      </c>
      <c r="I28" s="11">
        <v>7</v>
      </c>
      <c r="J28" s="16">
        <v>6.6</v>
      </c>
      <c r="L28" s="10">
        <v>4</v>
      </c>
      <c r="M28" s="11">
        <v>7</v>
      </c>
      <c r="N28" s="16">
        <v>6.6</v>
      </c>
      <c r="O28" s="27"/>
      <c r="P28" s="10">
        <v>4</v>
      </c>
      <c r="Q28" s="11">
        <v>8</v>
      </c>
      <c r="R28" s="16">
        <v>7.1</v>
      </c>
      <c r="S28" s="27"/>
      <c r="T28" s="10" t="s">
        <v>74</v>
      </c>
      <c r="U28" s="11" t="s">
        <v>74</v>
      </c>
      <c r="V28" s="16" t="s">
        <v>74</v>
      </c>
      <c r="X28" s="10" t="s">
        <v>74</v>
      </c>
      <c r="Y28" s="11" t="s">
        <v>74</v>
      </c>
      <c r="Z28" s="16" t="s">
        <v>74</v>
      </c>
      <c r="AB28" s="10" t="s">
        <v>74</v>
      </c>
      <c r="AC28" s="11" t="s">
        <v>74</v>
      </c>
      <c r="AD28" s="16" t="s">
        <v>74</v>
      </c>
      <c r="AF28" s="10">
        <v>4</v>
      </c>
      <c r="AG28" s="11">
        <v>8</v>
      </c>
      <c r="AH28" s="16">
        <v>5.4999999999999991</v>
      </c>
      <c r="AJ28" s="10">
        <v>4</v>
      </c>
      <c r="AK28" s="11">
        <v>6</v>
      </c>
      <c r="AL28" s="16">
        <v>4.8999999999999995</v>
      </c>
      <c r="AN28" s="10">
        <v>4</v>
      </c>
      <c r="AO28" s="11">
        <v>8</v>
      </c>
      <c r="AP28" s="16">
        <v>6.3999999999999995</v>
      </c>
      <c r="AR28" s="10" t="s">
        <v>74</v>
      </c>
      <c r="AS28" s="11" t="s">
        <v>74</v>
      </c>
      <c r="AT28" s="16" t="s">
        <v>74</v>
      </c>
      <c r="AU28" s="23"/>
      <c r="AV28" s="10" t="s">
        <v>74</v>
      </c>
      <c r="AW28" s="11" t="s">
        <v>74</v>
      </c>
      <c r="AX28" s="16" t="s">
        <v>74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25</v>
      </c>
      <c r="E29" s="11">
        <v>475</v>
      </c>
      <c r="F29" s="16">
        <v>455.23</v>
      </c>
      <c r="H29" s="10">
        <v>27</v>
      </c>
      <c r="I29" s="11">
        <v>485</v>
      </c>
      <c r="J29" s="16">
        <v>461.36</v>
      </c>
      <c r="L29" s="10">
        <v>25</v>
      </c>
      <c r="M29" s="11">
        <v>446</v>
      </c>
      <c r="N29" s="16">
        <v>425.59999999999997</v>
      </c>
      <c r="O29" s="27"/>
      <c r="P29" s="10">
        <v>24</v>
      </c>
      <c r="Q29" s="11">
        <v>410</v>
      </c>
      <c r="R29" s="16">
        <v>390.23</v>
      </c>
      <c r="S29" s="27"/>
      <c r="T29" s="10">
        <v>29</v>
      </c>
      <c r="U29" s="11">
        <v>450</v>
      </c>
      <c r="V29" s="16">
        <v>426.96999999999997</v>
      </c>
      <c r="X29" s="10">
        <v>24</v>
      </c>
      <c r="Y29" s="11">
        <v>358</v>
      </c>
      <c r="Z29" s="16">
        <v>330.95</v>
      </c>
      <c r="AB29" s="10">
        <v>24</v>
      </c>
      <c r="AC29" s="11">
        <v>384</v>
      </c>
      <c r="AD29" s="16">
        <v>353.75</v>
      </c>
      <c r="AF29" s="10">
        <v>24</v>
      </c>
      <c r="AG29" s="11">
        <v>384</v>
      </c>
      <c r="AH29" s="16">
        <v>357.2</v>
      </c>
      <c r="AJ29" s="10">
        <v>26</v>
      </c>
      <c r="AK29" s="11">
        <v>406</v>
      </c>
      <c r="AL29" s="16">
        <v>381.05000000000007</v>
      </c>
      <c r="AN29" s="10">
        <v>24</v>
      </c>
      <c r="AO29" s="11">
        <v>405</v>
      </c>
      <c r="AP29" s="16">
        <v>380.76</v>
      </c>
      <c r="AR29" s="10">
        <v>23</v>
      </c>
      <c r="AS29" s="11">
        <v>434</v>
      </c>
      <c r="AT29" s="16">
        <v>410.92000000000007</v>
      </c>
      <c r="AU29" s="23"/>
      <c r="AV29" s="10">
        <v>20</v>
      </c>
      <c r="AW29" s="11">
        <v>424</v>
      </c>
      <c r="AX29" s="16">
        <v>401.80000000000007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107</v>
      </c>
      <c r="E30" s="17">
        <v>530</v>
      </c>
      <c r="F30" s="16">
        <v>476.03999999999996</v>
      </c>
      <c r="H30" s="10">
        <v>109</v>
      </c>
      <c r="I30" s="17">
        <v>524</v>
      </c>
      <c r="J30" s="16">
        <v>469.54000000000008</v>
      </c>
      <c r="L30" s="10">
        <v>113</v>
      </c>
      <c r="M30" s="17">
        <v>579</v>
      </c>
      <c r="N30" s="16">
        <v>519.2399999999999</v>
      </c>
      <c r="O30" s="27"/>
      <c r="P30" s="10">
        <v>112</v>
      </c>
      <c r="Q30" s="17">
        <v>537</v>
      </c>
      <c r="R30" s="16">
        <v>476.88</v>
      </c>
      <c r="S30" s="27"/>
      <c r="T30" s="10">
        <v>115</v>
      </c>
      <c r="U30" s="17">
        <v>593</v>
      </c>
      <c r="V30" s="16">
        <v>532.20999999999992</v>
      </c>
      <c r="X30" s="10">
        <v>119</v>
      </c>
      <c r="Y30" s="17">
        <v>571</v>
      </c>
      <c r="Z30" s="16">
        <v>505.2</v>
      </c>
      <c r="AB30" s="10">
        <v>123</v>
      </c>
      <c r="AC30" s="17">
        <v>595</v>
      </c>
      <c r="AD30" s="16">
        <v>524.52</v>
      </c>
      <c r="AF30" s="10">
        <v>126</v>
      </c>
      <c r="AG30" s="17">
        <v>652</v>
      </c>
      <c r="AH30" s="16">
        <v>577.54000000000008</v>
      </c>
      <c r="AJ30" s="10">
        <v>119</v>
      </c>
      <c r="AK30" s="17">
        <v>623</v>
      </c>
      <c r="AL30" s="16">
        <v>557.66999999999996</v>
      </c>
      <c r="AN30" s="10">
        <v>119</v>
      </c>
      <c r="AO30" s="17">
        <v>640</v>
      </c>
      <c r="AP30" s="16">
        <v>577.31999999999994</v>
      </c>
      <c r="AR30" s="10">
        <v>124</v>
      </c>
      <c r="AS30" s="17">
        <v>633</v>
      </c>
      <c r="AT30" s="16">
        <v>565.11</v>
      </c>
      <c r="AU30" s="23"/>
      <c r="AV30" s="10">
        <v>117</v>
      </c>
      <c r="AW30" s="17">
        <v>602</v>
      </c>
      <c r="AX30" s="16">
        <v>541.91000000000008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223</v>
      </c>
      <c r="E31" s="18">
        <v>3851</v>
      </c>
      <c r="F31" s="15">
        <v>3587.1899999999996</v>
      </c>
      <c r="H31" s="14">
        <v>228</v>
      </c>
      <c r="I31" s="18">
        <v>4057</v>
      </c>
      <c r="J31" s="15">
        <v>3766.6099999999997</v>
      </c>
      <c r="L31" s="14">
        <v>228</v>
      </c>
      <c r="M31" s="18">
        <v>3916</v>
      </c>
      <c r="N31" s="15">
        <v>3624</v>
      </c>
      <c r="O31" s="27"/>
      <c r="P31" s="14">
        <v>221</v>
      </c>
      <c r="Q31" s="18">
        <v>3606</v>
      </c>
      <c r="R31" s="15">
        <v>3340.9</v>
      </c>
      <c r="S31" s="27"/>
      <c r="T31" s="14">
        <v>231</v>
      </c>
      <c r="U31" s="18">
        <v>3661</v>
      </c>
      <c r="V31" s="15">
        <v>3385.94</v>
      </c>
      <c r="X31" s="14">
        <v>230</v>
      </c>
      <c r="Y31" s="18">
        <v>3345</v>
      </c>
      <c r="Z31" s="15">
        <v>3085.9599999999996</v>
      </c>
      <c r="AB31" s="14">
        <v>231</v>
      </c>
      <c r="AC31" s="18">
        <v>3351</v>
      </c>
      <c r="AD31" s="15">
        <v>3085.56</v>
      </c>
      <c r="AF31" s="14">
        <v>234</v>
      </c>
      <c r="AG31" s="18">
        <v>3289</v>
      </c>
      <c r="AH31" s="15">
        <v>3043.7499999999995</v>
      </c>
      <c r="AJ31" s="14">
        <v>224</v>
      </c>
      <c r="AK31" s="18">
        <v>3312</v>
      </c>
      <c r="AL31" s="15">
        <v>3065.92</v>
      </c>
      <c r="AN31" s="14">
        <v>224</v>
      </c>
      <c r="AO31" s="18">
        <v>3320</v>
      </c>
      <c r="AP31" s="15">
        <v>3084.63</v>
      </c>
      <c r="AR31" s="14">
        <v>228</v>
      </c>
      <c r="AS31" s="18">
        <v>3295</v>
      </c>
      <c r="AT31" s="15">
        <v>3045.45</v>
      </c>
      <c r="AU31" s="23"/>
      <c r="AV31" s="14">
        <v>218</v>
      </c>
      <c r="AW31" s="18">
        <v>3214</v>
      </c>
      <c r="AX31" s="15">
        <v>2969.4000000000005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32</v>
      </c>
      <c r="E32" s="17">
        <v>106</v>
      </c>
      <c r="F32" s="16">
        <v>92.14</v>
      </c>
      <c r="H32" s="10">
        <v>34</v>
      </c>
      <c r="I32" s="17">
        <v>111</v>
      </c>
      <c r="J32" s="16">
        <v>93.87</v>
      </c>
      <c r="L32" s="10">
        <v>33</v>
      </c>
      <c r="M32" s="17">
        <v>106</v>
      </c>
      <c r="N32" s="16">
        <v>90.33</v>
      </c>
      <c r="O32" s="27"/>
      <c r="P32" s="10">
        <v>33</v>
      </c>
      <c r="Q32" s="17">
        <v>110</v>
      </c>
      <c r="R32" s="16">
        <v>90.739999999999981</v>
      </c>
      <c r="S32" s="27"/>
      <c r="T32" s="10">
        <v>31</v>
      </c>
      <c r="U32" s="17">
        <v>106</v>
      </c>
      <c r="V32" s="16">
        <v>90.289999999999992</v>
      </c>
      <c r="X32" s="10">
        <v>26</v>
      </c>
      <c r="Y32" s="17">
        <v>102</v>
      </c>
      <c r="Z32" s="16">
        <v>88.059999999999988</v>
      </c>
      <c r="AB32" s="10">
        <v>28</v>
      </c>
      <c r="AC32" s="17">
        <v>110</v>
      </c>
      <c r="AD32" s="16">
        <v>95.13</v>
      </c>
      <c r="AF32" s="10">
        <v>29</v>
      </c>
      <c r="AG32" s="17">
        <v>121</v>
      </c>
      <c r="AH32" s="16">
        <v>102.34</v>
      </c>
      <c r="AJ32" s="10">
        <v>32</v>
      </c>
      <c r="AK32" s="17">
        <v>124</v>
      </c>
      <c r="AL32" s="16">
        <v>103.82</v>
      </c>
      <c r="AN32" s="10">
        <v>30</v>
      </c>
      <c r="AO32" s="17">
        <v>129</v>
      </c>
      <c r="AP32" s="16">
        <v>110.04</v>
      </c>
      <c r="AR32" s="10">
        <v>30</v>
      </c>
      <c r="AS32" s="17">
        <v>115</v>
      </c>
      <c r="AT32" s="16">
        <v>94.74</v>
      </c>
      <c r="AU32" s="23"/>
      <c r="AV32" s="10">
        <v>31</v>
      </c>
      <c r="AW32" s="17">
        <v>103</v>
      </c>
      <c r="AX32" s="16">
        <v>86.23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33</v>
      </c>
      <c r="E33" s="11">
        <v>306</v>
      </c>
      <c r="F33" s="16">
        <v>259.32</v>
      </c>
      <c r="H33" s="10">
        <v>33</v>
      </c>
      <c r="I33" s="11">
        <v>288</v>
      </c>
      <c r="J33" s="16">
        <v>251.87</v>
      </c>
      <c r="L33" s="10">
        <v>34</v>
      </c>
      <c r="M33" s="11">
        <v>280</v>
      </c>
      <c r="N33" s="16">
        <v>247.69999999999996</v>
      </c>
      <c r="O33" s="27"/>
      <c r="P33" s="10">
        <v>33</v>
      </c>
      <c r="Q33" s="11">
        <v>270</v>
      </c>
      <c r="R33" s="16">
        <v>230.63000000000002</v>
      </c>
      <c r="S33" s="27"/>
      <c r="T33" s="10">
        <v>36</v>
      </c>
      <c r="U33" s="11">
        <v>256</v>
      </c>
      <c r="V33" s="16">
        <v>222.17000000000002</v>
      </c>
      <c r="X33" s="10">
        <v>36</v>
      </c>
      <c r="Y33" s="11">
        <v>210</v>
      </c>
      <c r="Z33" s="16">
        <v>178.04</v>
      </c>
      <c r="AB33" s="10">
        <v>30</v>
      </c>
      <c r="AC33" s="11">
        <v>206</v>
      </c>
      <c r="AD33" s="16">
        <v>173.59</v>
      </c>
      <c r="AF33" s="10">
        <v>32</v>
      </c>
      <c r="AG33" s="11">
        <v>208</v>
      </c>
      <c r="AH33" s="16">
        <v>178.81</v>
      </c>
      <c r="AJ33" s="10">
        <v>30</v>
      </c>
      <c r="AK33" s="11">
        <v>161</v>
      </c>
      <c r="AL33" s="16">
        <v>140.22999999999999</v>
      </c>
      <c r="AN33" s="10">
        <v>29</v>
      </c>
      <c r="AO33" s="11">
        <v>196</v>
      </c>
      <c r="AP33" s="16">
        <v>173.33999999999997</v>
      </c>
      <c r="AR33" s="10">
        <v>29</v>
      </c>
      <c r="AS33" s="11">
        <v>177</v>
      </c>
      <c r="AT33" s="16">
        <v>150.95999999999998</v>
      </c>
      <c r="AU33" s="23"/>
      <c r="AV33" s="10">
        <v>26</v>
      </c>
      <c r="AW33" s="11">
        <v>161</v>
      </c>
      <c r="AX33" s="16">
        <v>140.78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95</v>
      </c>
      <c r="E34" s="11">
        <v>397</v>
      </c>
      <c r="F34" s="16">
        <v>281.65000000000003</v>
      </c>
      <c r="H34" s="10">
        <v>104</v>
      </c>
      <c r="I34" s="11">
        <v>423</v>
      </c>
      <c r="J34" s="16">
        <v>296.06</v>
      </c>
      <c r="L34" s="10">
        <v>97</v>
      </c>
      <c r="M34" s="11">
        <v>409</v>
      </c>
      <c r="N34" s="16">
        <v>290.69</v>
      </c>
      <c r="O34" s="27"/>
      <c r="P34" s="10">
        <v>95</v>
      </c>
      <c r="Q34" s="11">
        <v>381</v>
      </c>
      <c r="R34" s="16">
        <v>272.34999999999997</v>
      </c>
      <c r="S34" s="27"/>
      <c r="T34" s="10">
        <v>85</v>
      </c>
      <c r="U34" s="11">
        <v>351</v>
      </c>
      <c r="V34" s="16">
        <v>256.38</v>
      </c>
      <c r="X34" s="10">
        <v>85</v>
      </c>
      <c r="Y34" s="11">
        <v>348</v>
      </c>
      <c r="Z34" s="16">
        <v>251.79999999999995</v>
      </c>
      <c r="AB34" s="10">
        <v>89</v>
      </c>
      <c r="AC34" s="11">
        <v>351</v>
      </c>
      <c r="AD34" s="16">
        <v>248.85</v>
      </c>
      <c r="AF34" s="10">
        <v>98</v>
      </c>
      <c r="AG34" s="11">
        <v>358</v>
      </c>
      <c r="AH34" s="16">
        <v>258.57</v>
      </c>
      <c r="AJ34" s="10">
        <v>92</v>
      </c>
      <c r="AK34" s="11">
        <v>364</v>
      </c>
      <c r="AL34" s="16">
        <v>261.71000000000004</v>
      </c>
      <c r="AN34" s="10">
        <v>93</v>
      </c>
      <c r="AO34" s="11">
        <v>342</v>
      </c>
      <c r="AP34" s="16">
        <v>255.9</v>
      </c>
      <c r="AR34" s="10">
        <v>89</v>
      </c>
      <c r="AS34" s="11">
        <v>340</v>
      </c>
      <c r="AT34" s="16">
        <v>242.39000000000001</v>
      </c>
      <c r="AU34" s="23"/>
      <c r="AV34" s="10">
        <v>91</v>
      </c>
      <c r="AW34" s="11">
        <v>371</v>
      </c>
      <c r="AX34" s="16">
        <v>259.45999999999998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19</v>
      </c>
      <c r="E35" s="11">
        <v>204</v>
      </c>
      <c r="F35" s="16">
        <v>174.47</v>
      </c>
      <c r="H35" s="10">
        <v>21</v>
      </c>
      <c r="I35" s="11">
        <v>209</v>
      </c>
      <c r="J35" s="16">
        <v>178.62</v>
      </c>
      <c r="L35" s="10">
        <v>21</v>
      </c>
      <c r="M35" s="11">
        <v>220</v>
      </c>
      <c r="N35" s="16">
        <v>193.45</v>
      </c>
      <c r="O35" s="27"/>
      <c r="P35" s="10">
        <v>20</v>
      </c>
      <c r="Q35" s="11">
        <v>208</v>
      </c>
      <c r="R35" s="16">
        <v>181.22999999999996</v>
      </c>
      <c r="S35" s="27"/>
      <c r="T35" s="10">
        <v>20</v>
      </c>
      <c r="U35" s="11">
        <v>204</v>
      </c>
      <c r="V35" s="16">
        <v>175.96</v>
      </c>
      <c r="X35" s="10">
        <v>18</v>
      </c>
      <c r="Y35" s="11">
        <v>200</v>
      </c>
      <c r="Z35" s="16">
        <v>173.46999999999997</v>
      </c>
      <c r="AB35" s="10">
        <v>15</v>
      </c>
      <c r="AC35" s="11">
        <v>185</v>
      </c>
      <c r="AD35" s="16">
        <v>163.32999999999998</v>
      </c>
      <c r="AF35" s="10">
        <v>15</v>
      </c>
      <c r="AG35" s="11">
        <v>176</v>
      </c>
      <c r="AH35" s="16">
        <v>155.07999999999998</v>
      </c>
      <c r="AJ35" s="10">
        <v>17</v>
      </c>
      <c r="AK35" s="11">
        <v>185</v>
      </c>
      <c r="AL35" s="16">
        <v>162.78</v>
      </c>
      <c r="AN35" s="10">
        <v>16</v>
      </c>
      <c r="AO35" s="11">
        <v>180</v>
      </c>
      <c r="AP35" s="16">
        <v>153.32000000000002</v>
      </c>
      <c r="AR35" s="10">
        <v>16</v>
      </c>
      <c r="AS35" s="11">
        <v>171</v>
      </c>
      <c r="AT35" s="16">
        <v>143.77000000000001</v>
      </c>
      <c r="AU35" s="23"/>
      <c r="AV35" s="10">
        <v>18</v>
      </c>
      <c r="AW35" s="11">
        <v>185</v>
      </c>
      <c r="AX35" s="16">
        <v>143.14999999999998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 t="s">
        <v>74</v>
      </c>
      <c r="E36" s="11" t="s">
        <v>74</v>
      </c>
      <c r="F36" s="16" t="s">
        <v>74</v>
      </c>
      <c r="H36" s="10" t="s">
        <v>74</v>
      </c>
      <c r="I36" s="11" t="s">
        <v>74</v>
      </c>
      <c r="J36" s="16" t="s">
        <v>74</v>
      </c>
      <c r="L36" s="10" t="s">
        <v>74</v>
      </c>
      <c r="M36" s="11" t="s">
        <v>74</v>
      </c>
      <c r="N36" s="16" t="s">
        <v>74</v>
      </c>
      <c r="O36" s="27"/>
      <c r="P36" s="10" t="s">
        <v>74</v>
      </c>
      <c r="Q36" s="11" t="s">
        <v>74</v>
      </c>
      <c r="R36" s="16" t="s">
        <v>74</v>
      </c>
      <c r="S36" s="27"/>
      <c r="T36" s="10" t="s">
        <v>74</v>
      </c>
      <c r="U36" s="11" t="s">
        <v>74</v>
      </c>
      <c r="V36" s="16" t="s">
        <v>74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 t="s">
        <v>74</v>
      </c>
      <c r="AO36" s="11" t="s">
        <v>74</v>
      </c>
      <c r="AP36" s="16" t="s">
        <v>74</v>
      </c>
      <c r="AR36" s="10" t="s">
        <v>74</v>
      </c>
      <c r="AS36" s="11" t="s">
        <v>74</v>
      </c>
      <c r="AT36" s="16" t="s">
        <v>74</v>
      </c>
      <c r="AU36" s="23"/>
      <c r="AV36" s="10" t="s">
        <v>74</v>
      </c>
      <c r="AW36" s="11" t="s">
        <v>74</v>
      </c>
      <c r="AX36" s="16" t="s">
        <v>74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5</v>
      </c>
      <c r="E37" s="11">
        <v>52</v>
      </c>
      <c r="F37" s="16">
        <v>47.78</v>
      </c>
      <c r="H37" s="10">
        <v>5</v>
      </c>
      <c r="I37" s="11">
        <v>30</v>
      </c>
      <c r="J37" s="16">
        <v>27.24</v>
      </c>
      <c r="L37" s="10">
        <v>5</v>
      </c>
      <c r="M37" s="11">
        <v>26</v>
      </c>
      <c r="N37" s="16">
        <v>23.52</v>
      </c>
      <c r="O37" s="27"/>
      <c r="P37" s="10">
        <v>5</v>
      </c>
      <c r="Q37" s="11">
        <v>24</v>
      </c>
      <c r="R37" s="16">
        <v>21.400000000000002</v>
      </c>
      <c r="S37" s="27"/>
      <c r="T37" s="10">
        <v>5</v>
      </c>
      <c r="U37" s="11">
        <v>18</v>
      </c>
      <c r="V37" s="16">
        <v>15.24</v>
      </c>
      <c r="X37" s="10" t="s">
        <v>74</v>
      </c>
      <c r="Y37" s="11" t="s">
        <v>74</v>
      </c>
      <c r="Z37" s="16" t="s">
        <v>74</v>
      </c>
      <c r="AB37" s="10" t="s">
        <v>74</v>
      </c>
      <c r="AC37" s="11" t="s">
        <v>74</v>
      </c>
      <c r="AD37" s="16" t="s">
        <v>74</v>
      </c>
      <c r="AF37" s="10" t="s">
        <v>74</v>
      </c>
      <c r="AG37" s="11" t="s">
        <v>74</v>
      </c>
      <c r="AH37" s="16" t="s">
        <v>74</v>
      </c>
      <c r="AJ37" s="10" t="s">
        <v>74</v>
      </c>
      <c r="AK37" s="11" t="s">
        <v>74</v>
      </c>
      <c r="AL37" s="16" t="s">
        <v>74</v>
      </c>
      <c r="AN37" s="10" t="s">
        <v>74</v>
      </c>
      <c r="AO37" s="11" t="s">
        <v>74</v>
      </c>
      <c r="AP37" s="16" t="s">
        <v>74</v>
      </c>
      <c r="AR37" s="10">
        <v>4</v>
      </c>
      <c r="AS37" s="11">
        <v>11</v>
      </c>
      <c r="AT37" s="16">
        <v>7.6099999999999994</v>
      </c>
      <c r="AU37" s="23"/>
      <c r="AV37" s="10">
        <v>4</v>
      </c>
      <c r="AW37" s="11">
        <v>10</v>
      </c>
      <c r="AX37" s="16">
        <v>5.75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 t="s">
        <v>74</v>
      </c>
      <c r="E38" s="11" t="s">
        <v>74</v>
      </c>
      <c r="F38" s="16" t="s">
        <v>74</v>
      </c>
      <c r="H38" s="10" t="s">
        <v>74</v>
      </c>
      <c r="I38" s="11" t="s">
        <v>74</v>
      </c>
      <c r="J38" s="16" t="s">
        <v>74</v>
      </c>
      <c r="L38" s="10">
        <v>6</v>
      </c>
      <c r="M38" s="11">
        <v>21</v>
      </c>
      <c r="N38" s="16">
        <v>17.29</v>
      </c>
      <c r="O38" s="27"/>
      <c r="P38" s="10">
        <v>6</v>
      </c>
      <c r="Q38" s="11">
        <v>21</v>
      </c>
      <c r="R38" s="16">
        <v>17.45</v>
      </c>
      <c r="S38" s="27"/>
      <c r="T38" s="10">
        <v>6</v>
      </c>
      <c r="U38" s="11">
        <v>22</v>
      </c>
      <c r="V38" s="16">
        <v>18.05</v>
      </c>
      <c r="X38" s="10">
        <v>4</v>
      </c>
      <c r="Y38" s="11">
        <v>22</v>
      </c>
      <c r="Z38" s="16">
        <v>17.170000000000002</v>
      </c>
      <c r="AB38" s="10">
        <v>6</v>
      </c>
      <c r="AC38" s="11">
        <v>27</v>
      </c>
      <c r="AD38" s="16">
        <v>20.420000000000002</v>
      </c>
      <c r="AF38" s="10">
        <v>7</v>
      </c>
      <c r="AG38" s="11">
        <v>31</v>
      </c>
      <c r="AH38" s="16">
        <v>22.25</v>
      </c>
      <c r="AJ38" s="10">
        <v>7</v>
      </c>
      <c r="AK38" s="11">
        <v>31</v>
      </c>
      <c r="AL38" s="16">
        <v>21.97</v>
      </c>
      <c r="AN38" s="10">
        <v>8</v>
      </c>
      <c r="AO38" s="11">
        <v>34</v>
      </c>
      <c r="AP38" s="16">
        <v>22.09</v>
      </c>
      <c r="AR38" s="10">
        <v>9</v>
      </c>
      <c r="AS38" s="11">
        <v>36</v>
      </c>
      <c r="AT38" s="16">
        <v>24.529999999999998</v>
      </c>
      <c r="AU38" s="23"/>
      <c r="AV38" s="10">
        <v>8</v>
      </c>
      <c r="AW38" s="11">
        <v>35</v>
      </c>
      <c r="AX38" s="16">
        <v>24.27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31</v>
      </c>
      <c r="E39" s="11">
        <v>520</v>
      </c>
      <c r="F39" s="16">
        <v>446.96999999999997</v>
      </c>
      <c r="H39" s="10">
        <v>30</v>
      </c>
      <c r="I39" s="11">
        <v>483</v>
      </c>
      <c r="J39" s="16">
        <v>419.09</v>
      </c>
      <c r="L39" s="10">
        <v>30</v>
      </c>
      <c r="M39" s="11">
        <v>459</v>
      </c>
      <c r="N39" s="16">
        <v>405.14</v>
      </c>
      <c r="O39" s="27"/>
      <c r="P39" s="10">
        <v>29</v>
      </c>
      <c r="Q39" s="11">
        <v>454</v>
      </c>
      <c r="R39" s="16">
        <v>392.20999999999992</v>
      </c>
      <c r="S39" s="27"/>
      <c r="T39" s="10">
        <v>28</v>
      </c>
      <c r="U39" s="11">
        <v>502</v>
      </c>
      <c r="V39" s="16">
        <v>431.65999999999997</v>
      </c>
      <c r="X39" s="10">
        <v>32</v>
      </c>
      <c r="Y39" s="11">
        <v>496</v>
      </c>
      <c r="Z39" s="16">
        <v>427.78</v>
      </c>
      <c r="AB39" s="10">
        <v>35</v>
      </c>
      <c r="AC39" s="11">
        <v>505</v>
      </c>
      <c r="AD39" s="16">
        <v>425.56</v>
      </c>
      <c r="AF39" s="10">
        <v>30</v>
      </c>
      <c r="AG39" s="11">
        <v>456</v>
      </c>
      <c r="AH39" s="16">
        <v>398.80999999999995</v>
      </c>
      <c r="AJ39" s="10">
        <v>33</v>
      </c>
      <c r="AK39" s="11">
        <v>455</v>
      </c>
      <c r="AL39" s="16">
        <v>400.75</v>
      </c>
      <c r="AN39" s="10">
        <v>32</v>
      </c>
      <c r="AO39" s="11">
        <v>452</v>
      </c>
      <c r="AP39" s="16">
        <v>390.90000000000003</v>
      </c>
      <c r="AR39" s="10">
        <v>35</v>
      </c>
      <c r="AS39" s="11">
        <v>482</v>
      </c>
      <c r="AT39" s="16">
        <v>415.06</v>
      </c>
      <c r="AU39" s="23"/>
      <c r="AV39" s="10">
        <v>36</v>
      </c>
      <c r="AW39" s="11">
        <v>500</v>
      </c>
      <c r="AX39" s="16">
        <v>416.01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59</v>
      </c>
      <c r="E40" s="11">
        <v>303</v>
      </c>
      <c r="F40" s="16">
        <v>227.7</v>
      </c>
      <c r="H40" s="10">
        <v>57</v>
      </c>
      <c r="I40" s="11">
        <v>260</v>
      </c>
      <c r="J40" s="16">
        <v>202.94000000000003</v>
      </c>
      <c r="L40" s="10">
        <v>61</v>
      </c>
      <c r="M40" s="11">
        <v>271</v>
      </c>
      <c r="N40" s="16">
        <v>206.22</v>
      </c>
      <c r="O40" s="27"/>
      <c r="P40" s="10">
        <v>64</v>
      </c>
      <c r="Q40" s="11">
        <v>293</v>
      </c>
      <c r="R40" s="16">
        <v>217.70000000000002</v>
      </c>
      <c r="S40" s="27"/>
      <c r="T40" s="10">
        <v>52</v>
      </c>
      <c r="U40" s="11">
        <v>281</v>
      </c>
      <c r="V40" s="16">
        <v>201.16</v>
      </c>
      <c r="X40" s="10">
        <v>51</v>
      </c>
      <c r="Y40" s="11">
        <v>238</v>
      </c>
      <c r="Z40" s="16">
        <v>168.29000000000002</v>
      </c>
      <c r="AB40" s="10">
        <v>54</v>
      </c>
      <c r="AC40" s="11">
        <v>292</v>
      </c>
      <c r="AD40" s="16">
        <v>215.55999999999997</v>
      </c>
      <c r="AF40" s="10">
        <v>60</v>
      </c>
      <c r="AG40" s="11">
        <v>326</v>
      </c>
      <c r="AH40" s="16">
        <v>241.27</v>
      </c>
      <c r="AJ40" s="10">
        <v>60</v>
      </c>
      <c r="AK40" s="11">
        <v>337</v>
      </c>
      <c r="AL40" s="16">
        <v>258.49</v>
      </c>
      <c r="AN40" s="10">
        <v>66</v>
      </c>
      <c r="AO40" s="11">
        <v>360</v>
      </c>
      <c r="AP40" s="16">
        <v>276.92</v>
      </c>
      <c r="AR40" s="10">
        <v>61</v>
      </c>
      <c r="AS40" s="11">
        <v>319</v>
      </c>
      <c r="AT40" s="16">
        <v>241.9</v>
      </c>
      <c r="AU40" s="23"/>
      <c r="AV40" s="10">
        <v>60</v>
      </c>
      <c r="AW40" s="11">
        <v>336</v>
      </c>
      <c r="AX40" s="16">
        <v>248.95999999999995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17</v>
      </c>
      <c r="E41" s="11">
        <v>25</v>
      </c>
      <c r="F41" s="16">
        <v>18.37</v>
      </c>
      <c r="H41" s="10">
        <v>16</v>
      </c>
      <c r="I41" s="11">
        <v>25</v>
      </c>
      <c r="J41" s="16">
        <v>18.509999999999998</v>
      </c>
      <c r="L41" s="10">
        <v>14</v>
      </c>
      <c r="M41" s="11">
        <v>20</v>
      </c>
      <c r="N41" s="16">
        <v>13.07</v>
      </c>
      <c r="O41" s="27"/>
      <c r="P41" s="10">
        <v>16</v>
      </c>
      <c r="Q41" s="11">
        <v>22</v>
      </c>
      <c r="R41" s="16">
        <v>14.72</v>
      </c>
      <c r="S41" s="27"/>
      <c r="T41" s="10">
        <v>12</v>
      </c>
      <c r="U41" s="11">
        <v>17</v>
      </c>
      <c r="V41" s="16">
        <v>10.59</v>
      </c>
      <c r="X41" s="10">
        <v>11</v>
      </c>
      <c r="Y41" s="11">
        <v>12</v>
      </c>
      <c r="Z41" s="16">
        <v>6.51</v>
      </c>
      <c r="AB41" s="10">
        <v>11</v>
      </c>
      <c r="AC41" s="11">
        <v>12</v>
      </c>
      <c r="AD41" s="16">
        <v>6.6800000000000006</v>
      </c>
      <c r="AF41" s="10">
        <v>9</v>
      </c>
      <c r="AG41" s="11">
        <v>11</v>
      </c>
      <c r="AH41" s="16">
        <v>5.74</v>
      </c>
      <c r="AJ41" s="10">
        <v>10</v>
      </c>
      <c r="AK41" s="11">
        <v>40</v>
      </c>
      <c r="AL41" s="16">
        <v>26.34</v>
      </c>
      <c r="AN41" s="10">
        <v>10</v>
      </c>
      <c r="AO41" s="11">
        <v>42</v>
      </c>
      <c r="AP41" s="16">
        <v>31.28</v>
      </c>
      <c r="AR41" s="10">
        <v>10</v>
      </c>
      <c r="AS41" s="11">
        <v>39</v>
      </c>
      <c r="AT41" s="16">
        <v>29.769999999999996</v>
      </c>
      <c r="AU41" s="23"/>
      <c r="AV41" s="10">
        <v>9</v>
      </c>
      <c r="AW41" s="11">
        <v>38</v>
      </c>
      <c r="AX41" s="16">
        <v>27.83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 t="s">
        <v>74</v>
      </c>
      <c r="E42" s="11" t="s">
        <v>74</v>
      </c>
      <c r="F42" s="16" t="s">
        <v>74</v>
      </c>
      <c r="H42" s="10" t="s">
        <v>74</v>
      </c>
      <c r="I42" s="11" t="s">
        <v>74</v>
      </c>
      <c r="J42" s="16" t="s">
        <v>74</v>
      </c>
      <c r="L42" s="10" t="s">
        <v>74</v>
      </c>
      <c r="M42" s="11" t="s">
        <v>74</v>
      </c>
      <c r="N42" s="16" t="s">
        <v>74</v>
      </c>
      <c r="O42" s="27"/>
      <c r="P42" s="10" t="s">
        <v>74</v>
      </c>
      <c r="Q42" s="11" t="s">
        <v>74</v>
      </c>
      <c r="R42" s="16" t="s">
        <v>74</v>
      </c>
      <c r="S42" s="27"/>
      <c r="T42" s="10" t="s">
        <v>74</v>
      </c>
      <c r="U42" s="11" t="s">
        <v>74</v>
      </c>
      <c r="V42" s="16" t="s">
        <v>74</v>
      </c>
      <c r="X42" s="10" t="s">
        <v>74</v>
      </c>
      <c r="Y42" s="11" t="s">
        <v>74</v>
      </c>
      <c r="Z42" s="16" t="s">
        <v>74</v>
      </c>
      <c r="AB42" s="10" t="s">
        <v>74</v>
      </c>
      <c r="AC42" s="11" t="s">
        <v>74</v>
      </c>
      <c r="AD42" s="16" t="s">
        <v>74</v>
      </c>
      <c r="AF42" s="10" t="s">
        <v>74</v>
      </c>
      <c r="AG42" s="11" t="s">
        <v>74</v>
      </c>
      <c r="AH42" s="16" t="s">
        <v>74</v>
      </c>
      <c r="AJ42" s="10" t="s">
        <v>74</v>
      </c>
      <c r="AK42" s="11" t="s">
        <v>74</v>
      </c>
      <c r="AL42" s="16" t="s">
        <v>74</v>
      </c>
      <c r="AN42" s="10" t="s">
        <v>74</v>
      </c>
      <c r="AO42" s="11" t="s">
        <v>74</v>
      </c>
      <c r="AP42" s="16" t="s">
        <v>74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20</v>
      </c>
      <c r="E43" s="11">
        <v>28</v>
      </c>
      <c r="F43" s="16">
        <v>18.93</v>
      </c>
      <c r="H43" s="10">
        <v>19</v>
      </c>
      <c r="I43" s="11">
        <v>30</v>
      </c>
      <c r="J43" s="16">
        <v>20.84</v>
      </c>
      <c r="L43" s="10">
        <v>19</v>
      </c>
      <c r="M43" s="11">
        <v>32</v>
      </c>
      <c r="N43" s="16">
        <v>21.679999999999996</v>
      </c>
      <c r="O43" s="27"/>
      <c r="P43" s="10">
        <v>20</v>
      </c>
      <c r="Q43" s="11">
        <v>30</v>
      </c>
      <c r="R43" s="16">
        <v>21.05</v>
      </c>
      <c r="S43" s="27"/>
      <c r="T43" s="10">
        <v>17</v>
      </c>
      <c r="U43" s="11">
        <v>26</v>
      </c>
      <c r="V43" s="16">
        <v>17.78</v>
      </c>
      <c r="X43" s="10">
        <v>17</v>
      </c>
      <c r="Y43" s="11">
        <v>25</v>
      </c>
      <c r="Z43" s="16">
        <v>16.29</v>
      </c>
      <c r="AB43" s="10">
        <v>18</v>
      </c>
      <c r="AC43" s="11">
        <v>32</v>
      </c>
      <c r="AD43" s="16">
        <v>21.109999999999996</v>
      </c>
      <c r="AF43" s="10">
        <v>16</v>
      </c>
      <c r="AG43" s="11">
        <v>33</v>
      </c>
      <c r="AH43" s="16">
        <v>21.880000000000003</v>
      </c>
      <c r="AJ43" s="10">
        <v>16</v>
      </c>
      <c r="AK43" s="11">
        <v>28</v>
      </c>
      <c r="AL43" s="16">
        <v>18.43</v>
      </c>
      <c r="AN43" s="10">
        <v>16</v>
      </c>
      <c r="AO43" s="11">
        <v>31</v>
      </c>
      <c r="AP43" s="16">
        <v>20.74</v>
      </c>
      <c r="AR43" s="10">
        <v>14</v>
      </c>
      <c r="AS43" s="11">
        <v>31</v>
      </c>
      <c r="AT43" s="16">
        <v>22.75</v>
      </c>
      <c r="AU43" s="23"/>
      <c r="AV43" s="10">
        <v>16</v>
      </c>
      <c r="AW43" s="11">
        <v>34</v>
      </c>
      <c r="AX43" s="16">
        <v>26.98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13</v>
      </c>
      <c r="E44" s="11">
        <v>62</v>
      </c>
      <c r="F44" s="16">
        <v>44.800000000000004</v>
      </c>
      <c r="H44" s="10">
        <v>13</v>
      </c>
      <c r="I44" s="11">
        <v>56</v>
      </c>
      <c r="J44" s="16">
        <v>45.32</v>
      </c>
      <c r="L44" s="10">
        <v>11</v>
      </c>
      <c r="M44" s="11">
        <v>59</v>
      </c>
      <c r="N44" s="16">
        <v>49.05</v>
      </c>
      <c r="O44" s="27"/>
      <c r="P44" s="10">
        <v>13</v>
      </c>
      <c r="Q44" s="11">
        <v>57</v>
      </c>
      <c r="R44" s="16">
        <v>44.580000000000005</v>
      </c>
      <c r="S44" s="27"/>
      <c r="T44" s="10">
        <v>13</v>
      </c>
      <c r="U44" s="11">
        <v>60</v>
      </c>
      <c r="V44" s="16">
        <v>47.36</v>
      </c>
      <c r="X44" s="10">
        <v>13</v>
      </c>
      <c r="Y44" s="11">
        <v>60</v>
      </c>
      <c r="Z44" s="16">
        <v>47.65</v>
      </c>
      <c r="AB44" s="10">
        <v>17</v>
      </c>
      <c r="AC44" s="11">
        <v>59</v>
      </c>
      <c r="AD44" s="16">
        <v>46.97</v>
      </c>
      <c r="AF44" s="10">
        <v>16</v>
      </c>
      <c r="AG44" s="11">
        <v>61</v>
      </c>
      <c r="AH44" s="16">
        <v>48.959999999999994</v>
      </c>
      <c r="AJ44" s="10">
        <v>15</v>
      </c>
      <c r="AK44" s="11">
        <v>58</v>
      </c>
      <c r="AL44" s="16">
        <v>46.79</v>
      </c>
      <c r="AN44" s="10">
        <v>16</v>
      </c>
      <c r="AO44" s="11">
        <v>67</v>
      </c>
      <c r="AP44" s="16">
        <v>51.669999999999995</v>
      </c>
      <c r="AR44" s="10">
        <v>18</v>
      </c>
      <c r="AS44" s="11">
        <v>65</v>
      </c>
      <c r="AT44" s="16">
        <v>47.56</v>
      </c>
      <c r="AU44" s="23"/>
      <c r="AV44" s="10">
        <v>16</v>
      </c>
      <c r="AW44" s="11">
        <v>61</v>
      </c>
      <c r="AX44" s="16">
        <v>44.13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 t="s">
        <v>74</v>
      </c>
      <c r="E45" s="11" t="s">
        <v>74</v>
      </c>
      <c r="F45" s="16" t="s">
        <v>74</v>
      </c>
      <c r="H45" s="10" t="s">
        <v>74</v>
      </c>
      <c r="I45" s="11" t="s">
        <v>74</v>
      </c>
      <c r="J45" s="16" t="s">
        <v>74</v>
      </c>
      <c r="L45" s="10" t="s">
        <v>74</v>
      </c>
      <c r="M45" s="11" t="s">
        <v>74</v>
      </c>
      <c r="N45" s="16" t="s">
        <v>74</v>
      </c>
      <c r="O45" s="27"/>
      <c r="P45" s="10" t="s">
        <v>74</v>
      </c>
      <c r="Q45" s="11" t="s">
        <v>74</v>
      </c>
      <c r="R45" s="16" t="s">
        <v>74</v>
      </c>
      <c r="S45" s="27"/>
      <c r="T45" s="10" t="s">
        <v>74</v>
      </c>
      <c r="U45" s="11" t="s">
        <v>74</v>
      </c>
      <c r="V45" s="16" t="s">
        <v>74</v>
      </c>
      <c r="X45" s="10" t="s">
        <v>74</v>
      </c>
      <c r="Y45" s="11" t="s">
        <v>74</v>
      </c>
      <c r="Z45" s="16" t="s">
        <v>74</v>
      </c>
      <c r="AB45" s="10" t="s">
        <v>74</v>
      </c>
      <c r="AC45" s="11" t="s">
        <v>74</v>
      </c>
      <c r="AD45" s="16" t="s">
        <v>74</v>
      </c>
      <c r="AF45" s="10" t="s">
        <v>74</v>
      </c>
      <c r="AG45" s="11" t="s">
        <v>74</v>
      </c>
      <c r="AH45" s="16" t="s">
        <v>74</v>
      </c>
      <c r="AJ45" s="10" t="s">
        <v>74</v>
      </c>
      <c r="AK45" s="11" t="s">
        <v>74</v>
      </c>
      <c r="AL45" s="16" t="s">
        <v>74</v>
      </c>
      <c r="AN45" s="10">
        <v>4</v>
      </c>
      <c r="AO45" s="11">
        <v>7</v>
      </c>
      <c r="AP45" s="16">
        <v>5.54</v>
      </c>
      <c r="AR45" s="10">
        <v>5</v>
      </c>
      <c r="AS45" s="11">
        <v>11</v>
      </c>
      <c r="AT45" s="16">
        <v>7.83</v>
      </c>
      <c r="AU45" s="23"/>
      <c r="AV45" s="10">
        <v>4</v>
      </c>
      <c r="AW45" s="11">
        <v>9</v>
      </c>
      <c r="AX45" s="16">
        <v>6.6099999999999994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11</v>
      </c>
      <c r="E46" s="11">
        <v>18</v>
      </c>
      <c r="F46" s="16">
        <v>12.489999999999998</v>
      </c>
      <c r="H46" s="10">
        <v>11</v>
      </c>
      <c r="I46" s="11">
        <v>16</v>
      </c>
      <c r="J46" s="16">
        <v>12.58</v>
      </c>
      <c r="L46" s="10">
        <v>8</v>
      </c>
      <c r="M46" s="11">
        <v>12</v>
      </c>
      <c r="N46" s="16">
        <v>8.33</v>
      </c>
      <c r="O46" s="27"/>
      <c r="P46" s="10">
        <v>7</v>
      </c>
      <c r="Q46" s="11">
        <v>10</v>
      </c>
      <c r="R46" s="16">
        <v>7.28</v>
      </c>
      <c r="S46" s="27"/>
      <c r="T46" s="10">
        <v>10</v>
      </c>
      <c r="U46" s="11">
        <v>12</v>
      </c>
      <c r="V46" s="16">
        <v>10.51</v>
      </c>
      <c r="X46" s="10">
        <v>10</v>
      </c>
      <c r="Y46" s="11">
        <v>13</v>
      </c>
      <c r="Z46" s="16">
        <v>10.61</v>
      </c>
      <c r="AB46" s="10">
        <v>15</v>
      </c>
      <c r="AC46" s="11">
        <v>22</v>
      </c>
      <c r="AD46" s="16">
        <v>14.020000000000001</v>
      </c>
      <c r="AF46" s="10">
        <v>15</v>
      </c>
      <c r="AG46" s="11">
        <v>22</v>
      </c>
      <c r="AH46" s="16">
        <v>14.680000000000001</v>
      </c>
      <c r="AJ46" s="10">
        <v>13</v>
      </c>
      <c r="AK46" s="11">
        <v>19</v>
      </c>
      <c r="AL46" s="16">
        <v>13.46</v>
      </c>
      <c r="AN46" s="10">
        <v>13</v>
      </c>
      <c r="AO46" s="11">
        <v>19</v>
      </c>
      <c r="AP46" s="16">
        <v>12.680000000000001</v>
      </c>
      <c r="AR46" s="10">
        <v>13</v>
      </c>
      <c r="AS46" s="11">
        <v>19</v>
      </c>
      <c r="AT46" s="16">
        <v>12.719999999999999</v>
      </c>
      <c r="AU46" s="23"/>
      <c r="AV46" s="10">
        <v>15</v>
      </c>
      <c r="AW46" s="11">
        <v>31</v>
      </c>
      <c r="AX46" s="16">
        <v>17.37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44</v>
      </c>
      <c r="E47" s="11">
        <v>99</v>
      </c>
      <c r="F47" s="16">
        <v>54.660000000000004</v>
      </c>
      <c r="H47" s="10">
        <v>41</v>
      </c>
      <c r="I47" s="11">
        <v>93</v>
      </c>
      <c r="J47" s="16">
        <v>51.03</v>
      </c>
      <c r="L47" s="10">
        <v>42</v>
      </c>
      <c r="M47" s="11">
        <v>98</v>
      </c>
      <c r="N47" s="16">
        <v>54.419999999999995</v>
      </c>
      <c r="O47" s="27"/>
      <c r="P47" s="10">
        <v>42</v>
      </c>
      <c r="Q47" s="11">
        <v>102</v>
      </c>
      <c r="R47" s="16">
        <v>56.079999999999991</v>
      </c>
      <c r="S47" s="27"/>
      <c r="T47" s="10">
        <v>41</v>
      </c>
      <c r="U47" s="11">
        <v>80</v>
      </c>
      <c r="V47" s="16">
        <v>44.500000000000007</v>
      </c>
      <c r="X47" s="10">
        <v>39</v>
      </c>
      <c r="Y47" s="11">
        <v>77</v>
      </c>
      <c r="Z47" s="16">
        <v>40.76</v>
      </c>
      <c r="AB47" s="10">
        <v>39</v>
      </c>
      <c r="AC47" s="11">
        <v>76</v>
      </c>
      <c r="AD47" s="16">
        <v>37.770000000000003</v>
      </c>
      <c r="AF47" s="10">
        <v>36</v>
      </c>
      <c r="AG47" s="11">
        <v>71</v>
      </c>
      <c r="AH47" s="16">
        <v>36.36</v>
      </c>
      <c r="AJ47" s="10">
        <v>41</v>
      </c>
      <c r="AK47" s="11">
        <v>70</v>
      </c>
      <c r="AL47" s="16">
        <v>34.790000000000006</v>
      </c>
      <c r="AN47" s="10">
        <v>36</v>
      </c>
      <c r="AO47" s="11">
        <v>68</v>
      </c>
      <c r="AP47" s="16">
        <v>38.36</v>
      </c>
      <c r="AR47" s="10">
        <v>34</v>
      </c>
      <c r="AS47" s="11">
        <v>64</v>
      </c>
      <c r="AT47" s="16">
        <v>32.29</v>
      </c>
      <c r="AU47" s="23"/>
      <c r="AV47" s="10">
        <v>32</v>
      </c>
      <c r="AW47" s="11">
        <v>59</v>
      </c>
      <c r="AX47" s="16">
        <v>29.990000000000002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18</v>
      </c>
      <c r="E48" s="11">
        <v>244</v>
      </c>
      <c r="F48" s="16">
        <v>224.39</v>
      </c>
      <c r="H48" s="10">
        <v>17</v>
      </c>
      <c r="I48" s="11">
        <v>22</v>
      </c>
      <c r="J48" s="16">
        <v>14.85</v>
      </c>
      <c r="L48" s="10">
        <v>16</v>
      </c>
      <c r="M48" s="11">
        <v>24</v>
      </c>
      <c r="N48" s="16">
        <v>15.08</v>
      </c>
      <c r="O48" s="27"/>
      <c r="P48" s="10">
        <v>20</v>
      </c>
      <c r="Q48" s="11">
        <v>30</v>
      </c>
      <c r="R48" s="16">
        <v>19.630000000000003</v>
      </c>
      <c r="S48" s="27"/>
      <c r="T48" s="10">
        <v>21</v>
      </c>
      <c r="U48" s="11">
        <v>34</v>
      </c>
      <c r="V48" s="16">
        <v>21.85</v>
      </c>
      <c r="X48" s="10">
        <v>19</v>
      </c>
      <c r="Y48" s="11">
        <v>30</v>
      </c>
      <c r="Z48" s="16">
        <v>20.569999999999997</v>
      </c>
      <c r="AB48" s="10">
        <v>17</v>
      </c>
      <c r="AC48" s="11">
        <v>34</v>
      </c>
      <c r="AD48" s="16">
        <v>22.869999999999997</v>
      </c>
      <c r="AF48" s="10">
        <v>17</v>
      </c>
      <c r="AG48" s="11">
        <v>34</v>
      </c>
      <c r="AH48" s="16">
        <v>25.86</v>
      </c>
      <c r="AJ48" s="10">
        <v>22</v>
      </c>
      <c r="AK48" s="11">
        <v>39</v>
      </c>
      <c r="AL48" s="16">
        <v>26.4</v>
      </c>
      <c r="AN48" s="10">
        <v>17</v>
      </c>
      <c r="AO48" s="11">
        <v>35</v>
      </c>
      <c r="AP48" s="16">
        <v>22.599999999999998</v>
      </c>
      <c r="AR48" s="10">
        <v>17</v>
      </c>
      <c r="AS48" s="11">
        <v>35</v>
      </c>
      <c r="AT48" s="16">
        <v>22.540000000000003</v>
      </c>
      <c r="AU48" s="23"/>
      <c r="AV48" s="10">
        <v>16</v>
      </c>
      <c r="AW48" s="11">
        <v>35</v>
      </c>
      <c r="AX48" s="16">
        <v>21.33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30</v>
      </c>
      <c r="E49" s="11">
        <v>57</v>
      </c>
      <c r="F49" s="16">
        <v>40.9</v>
      </c>
      <c r="H49" s="10">
        <v>30</v>
      </c>
      <c r="I49" s="11">
        <v>56</v>
      </c>
      <c r="J49" s="16">
        <v>38.26</v>
      </c>
      <c r="L49" s="10">
        <v>27</v>
      </c>
      <c r="M49" s="11">
        <v>54</v>
      </c>
      <c r="N49" s="16">
        <v>39.39</v>
      </c>
      <c r="O49" s="27"/>
      <c r="P49" s="10">
        <v>26</v>
      </c>
      <c r="Q49" s="11">
        <v>48</v>
      </c>
      <c r="R49" s="16">
        <v>33.690000000000005</v>
      </c>
      <c r="S49" s="27"/>
      <c r="T49" s="10">
        <v>23</v>
      </c>
      <c r="U49" s="11">
        <v>39</v>
      </c>
      <c r="V49" s="16">
        <v>26.42</v>
      </c>
      <c r="X49" s="10">
        <v>21</v>
      </c>
      <c r="Y49" s="11">
        <v>44</v>
      </c>
      <c r="Z49" s="16">
        <v>32.629999999999995</v>
      </c>
      <c r="AB49" s="10">
        <v>20</v>
      </c>
      <c r="AC49" s="11">
        <v>38</v>
      </c>
      <c r="AD49" s="16">
        <v>28.000000000000004</v>
      </c>
      <c r="AF49" s="10">
        <v>18</v>
      </c>
      <c r="AG49" s="11">
        <v>30</v>
      </c>
      <c r="AH49" s="16">
        <v>23.109999999999996</v>
      </c>
      <c r="AJ49" s="10">
        <v>16</v>
      </c>
      <c r="AK49" s="11">
        <v>28</v>
      </c>
      <c r="AL49" s="16">
        <v>22.58</v>
      </c>
      <c r="AN49" s="10">
        <v>12</v>
      </c>
      <c r="AO49" s="11">
        <v>24</v>
      </c>
      <c r="AP49" s="16">
        <v>18.95</v>
      </c>
      <c r="AR49" s="10">
        <v>11</v>
      </c>
      <c r="AS49" s="11">
        <v>28</v>
      </c>
      <c r="AT49" s="16">
        <v>21.72</v>
      </c>
      <c r="AU49" s="23"/>
      <c r="AV49" s="10">
        <v>15</v>
      </c>
      <c r="AW49" s="11">
        <v>30</v>
      </c>
      <c r="AX49" s="16">
        <v>23.490000000000002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71</v>
      </c>
      <c r="E50" s="11">
        <v>298</v>
      </c>
      <c r="F50" s="16">
        <v>242</v>
      </c>
      <c r="H50" s="10">
        <v>68</v>
      </c>
      <c r="I50" s="11">
        <v>281</v>
      </c>
      <c r="J50" s="16">
        <v>227.53999999999996</v>
      </c>
      <c r="L50" s="10">
        <v>74</v>
      </c>
      <c r="M50" s="11">
        <v>279</v>
      </c>
      <c r="N50" s="16">
        <v>230.5</v>
      </c>
      <c r="O50" s="27"/>
      <c r="P50" s="10">
        <v>76</v>
      </c>
      <c r="Q50" s="11">
        <v>288</v>
      </c>
      <c r="R50" s="16">
        <v>234.64</v>
      </c>
      <c r="S50" s="27"/>
      <c r="T50" s="10">
        <v>68</v>
      </c>
      <c r="U50" s="11">
        <v>301</v>
      </c>
      <c r="V50" s="16">
        <v>251.76000000000002</v>
      </c>
      <c r="X50" s="10">
        <v>71</v>
      </c>
      <c r="Y50" s="11">
        <v>302</v>
      </c>
      <c r="Z50" s="16">
        <v>246.79000000000002</v>
      </c>
      <c r="AB50" s="10">
        <v>69</v>
      </c>
      <c r="AC50" s="11">
        <v>300</v>
      </c>
      <c r="AD50" s="16">
        <v>249.02999999999997</v>
      </c>
      <c r="AF50" s="10">
        <v>74</v>
      </c>
      <c r="AG50" s="11">
        <v>303</v>
      </c>
      <c r="AH50" s="16">
        <v>245.34</v>
      </c>
      <c r="AJ50" s="10">
        <v>76</v>
      </c>
      <c r="AK50" s="11">
        <v>300</v>
      </c>
      <c r="AL50" s="16">
        <v>246.47999999999996</v>
      </c>
      <c r="AN50" s="10">
        <v>71</v>
      </c>
      <c r="AO50" s="11">
        <v>322</v>
      </c>
      <c r="AP50" s="16">
        <v>264.24</v>
      </c>
      <c r="AR50" s="10">
        <v>71</v>
      </c>
      <c r="AS50" s="11">
        <v>323</v>
      </c>
      <c r="AT50" s="16">
        <v>267.09999999999997</v>
      </c>
      <c r="AU50" s="23"/>
      <c r="AV50" s="10">
        <v>69</v>
      </c>
      <c r="AW50" s="11">
        <v>324</v>
      </c>
      <c r="AX50" s="16">
        <v>262.63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0</v>
      </c>
      <c r="E51" s="11">
        <v>0</v>
      </c>
      <c r="F51" s="16">
        <v>0</v>
      </c>
      <c r="H51" s="10">
        <v>0</v>
      </c>
      <c r="I51" s="11">
        <v>0</v>
      </c>
      <c r="J51" s="16">
        <v>0</v>
      </c>
      <c r="L51" s="10">
        <v>0</v>
      </c>
      <c r="M51" s="11">
        <v>0</v>
      </c>
      <c r="N51" s="16">
        <v>0</v>
      </c>
      <c r="O51" s="27"/>
      <c r="P51" s="10">
        <v>0</v>
      </c>
      <c r="Q51" s="11">
        <v>0</v>
      </c>
      <c r="R51" s="16">
        <v>0</v>
      </c>
      <c r="S51" s="27"/>
      <c r="T51" s="10" t="s">
        <v>74</v>
      </c>
      <c r="U51" s="11" t="s">
        <v>74</v>
      </c>
      <c r="V51" s="16" t="s">
        <v>74</v>
      </c>
      <c r="X51" s="10">
        <v>0</v>
      </c>
      <c r="Y51" s="11">
        <v>0</v>
      </c>
      <c r="Z51" s="16">
        <v>0</v>
      </c>
      <c r="AB51" s="10">
        <v>0</v>
      </c>
      <c r="AC51" s="11">
        <v>0</v>
      </c>
      <c r="AD51" s="16">
        <v>0</v>
      </c>
      <c r="AF51" s="10">
        <v>0</v>
      </c>
      <c r="AG51" s="11">
        <v>0</v>
      </c>
      <c r="AH51" s="16">
        <v>0</v>
      </c>
      <c r="AJ51" s="10">
        <v>0</v>
      </c>
      <c r="AK51" s="11">
        <v>0</v>
      </c>
      <c r="AL51" s="16">
        <v>0</v>
      </c>
      <c r="AN51" s="10">
        <v>0</v>
      </c>
      <c r="AO51" s="11">
        <v>0</v>
      </c>
      <c r="AP51" s="16">
        <v>0</v>
      </c>
      <c r="AR51" s="10">
        <v>0</v>
      </c>
      <c r="AS51" s="11">
        <v>0</v>
      </c>
      <c r="AT51" s="16">
        <v>0</v>
      </c>
      <c r="AU51" s="23"/>
      <c r="AV51" s="10">
        <v>0</v>
      </c>
      <c r="AW51" s="11">
        <v>0</v>
      </c>
      <c r="AX51" s="16">
        <v>0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63</v>
      </c>
      <c r="E52" s="11">
        <v>95</v>
      </c>
      <c r="F52" s="16">
        <v>58.28</v>
      </c>
      <c r="H52" s="10">
        <v>55</v>
      </c>
      <c r="I52" s="11">
        <v>80</v>
      </c>
      <c r="J52" s="16">
        <v>49.649999999999991</v>
      </c>
      <c r="L52" s="10">
        <v>50</v>
      </c>
      <c r="M52" s="11">
        <v>73</v>
      </c>
      <c r="N52" s="16">
        <v>47.629999999999995</v>
      </c>
      <c r="O52" s="27"/>
      <c r="P52" s="10">
        <v>51</v>
      </c>
      <c r="Q52" s="11">
        <v>79</v>
      </c>
      <c r="R52" s="16">
        <v>52.09</v>
      </c>
      <c r="S52" s="27"/>
      <c r="T52" s="10">
        <v>47</v>
      </c>
      <c r="U52" s="11">
        <v>72</v>
      </c>
      <c r="V52" s="16">
        <v>49.919999999999995</v>
      </c>
      <c r="X52" s="10">
        <v>46</v>
      </c>
      <c r="Y52" s="11">
        <v>75</v>
      </c>
      <c r="Z52" s="16">
        <v>51.11</v>
      </c>
      <c r="AB52" s="10">
        <v>42</v>
      </c>
      <c r="AC52" s="11">
        <v>65</v>
      </c>
      <c r="AD52" s="16">
        <v>44.589999999999996</v>
      </c>
      <c r="AF52" s="10">
        <v>38</v>
      </c>
      <c r="AG52" s="11">
        <v>56</v>
      </c>
      <c r="AH52" s="16">
        <v>35.049999999999997</v>
      </c>
      <c r="AJ52" s="10">
        <v>35</v>
      </c>
      <c r="AK52" s="11">
        <v>60</v>
      </c>
      <c r="AL52" s="16">
        <v>40.230000000000004</v>
      </c>
      <c r="AN52" s="10">
        <v>32</v>
      </c>
      <c r="AO52" s="11">
        <v>54</v>
      </c>
      <c r="AP52" s="16">
        <v>37.279999999999994</v>
      </c>
      <c r="AR52" s="10">
        <v>37</v>
      </c>
      <c r="AS52" s="11">
        <v>56</v>
      </c>
      <c r="AT52" s="16">
        <v>36.449999999999996</v>
      </c>
      <c r="AU52" s="23"/>
      <c r="AV52" s="10">
        <v>34</v>
      </c>
      <c r="AW52" s="11">
        <v>53</v>
      </c>
      <c r="AX52" s="16">
        <v>39.650000000000006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61</v>
      </c>
      <c r="E53" s="11">
        <v>513</v>
      </c>
      <c r="F53" s="16">
        <v>365.46999999999997</v>
      </c>
      <c r="H53" s="10">
        <v>66</v>
      </c>
      <c r="I53" s="11">
        <v>490</v>
      </c>
      <c r="J53" s="16">
        <v>343.51</v>
      </c>
      <c r="L53" s="10">
        <v>60</v>
      </c>
      <c r="M53" s="11">
        <v>482</v>
      </c>
      <c r="N53" s="16">
        <v>320.94</v>
      </c>
      <c r="O53" s="27"/>
      <c r="P53" s="10">
        <v>59</v>
      </c>
      <c r="Q53" s="11">
        <v>527</v>
      </c>
      <c r="R53" s="16">
        <v>329.90999999999997</v>
      </c>
      <c r="S53" s="27"/>
      <c r="T53" s="10">
        <v>57</v>
      </c>
      <c r="U53" s="11">
        <v>467</v>
      </c>
      <c r="V53" s="16">
        <v>306.45999999999998</v>
      </c>
      <c r="X53" s="10">
        <v>61</v>
      </c>
      <c r="Y53" s="11">
        <v>451</v>
      </c>
      <c r="Z53" s="16">
        <v>311</v>
      </c>
      <c r="AB53" s="10">
        <v>63</v>
      </c>
      <c r="AC53" s="11">
        <v>487</v>
      </c>
      <c r="AD53" s="16">
        <v>303.08</v>
      </c>
      <c r="AF53" s="10">
        <v>58</v>
      </c>
      <c r="AG53" s="11">
        <v>438</v>
      </c>
      <c r="AH53" s="16">
        <v>268.49</v>
      </c>
      <c r="AJ53" s="10">
        <v>55</v>
      </c>
      <c r="AK53" s="11">
        <v>437</v>
      </c>
      <c r="AL53" s="16">
        <v>265.83</v>
      </c>
      <c r="AN53" s="10">
        <v>50</v>
      </c>
      <c r="AO53" s="11">
        <v>406</v>
      </c>
      <c r="AP53" s="16">
        <v>245.36000000000004</v>
      </c>
      <c r="AR53" s="10">
        <v>53</v>
      </c>
      <c r="AS53" s="11">
        <v>388</v>
      </c>
      <c r="AT53" s="16">
        <v>242.98999999999998</v>
      </c>
      <c r="AU53" s="23"/>
      <c r="AV53" s="10">
        <v>50</v>
      </c>
      <c r="AW53" s="11">
        <v>367</v>
      </c>
      <c r="AX53" s="16">
        <v>236.21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>
        <v>4</v>
      </c>
      <c r="AK54" s="11">
        <v>4</v>
      </c>
      <c r="AL54" s="16">
        <v>2.71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 t="s">
        <v>74</v>
      </c>
      <c r="AW54" s="11" t="s">
        <v>74</v>
      </c>
      <c r="AX54" s="16" t="s">
        <v>74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17</v>
      </c>
      <c r="E55" s="11">
        <v>137</v>
      </c>
      <c r="F55" s="16">
        <v>108.05</v>
      </c>
      <c r="H55" s="10">
        <v>17</v>
      </c>
      <c r="I55" s="11">
        <v>140</v>
      </c>
      <c r="J55" s="16">
        <v>107.99000000000001</v>
      </c>
      <c r="L55" s="10">
        <v>17</v>
      </c>
      <c r="M55" s="11">
        <v>146</v>
      </c>
      <c r="N55" s="16">
        <v>111.01</v>
      </c>
      <c r="O55" s="27"/>
      <c r="P55" s="10">
        <v>17</v>
      </c>
      <c r="Q55" s="11">
        <v>131</v>
      </c>
      <c r="R55" s="16">
        <v>110.65</v>
      </c>
      <c r="S55" s="27"/>
      <c r="T55" s="10">
        <v>16</v>
      </c>
      <c r="U55" s="11">
        <v>130</v>
      </c>
      <c r="V55" s="16">
        <v>103.42999999999999</v>
      </c>
      <c r="X55" s="10">
        <v>16</v>
      </c>
      <c r="Y55" s="11">
        <v>128</v>
      </c>
      <c r="Z55" s="16">
        <v>103.65</v>
      </c>
      <c r="AB55" s="10">
        <v>15</v>
      </c>
      <c r="AC55" s="11">
        <v>118</v>
      </c>
      <c r="AD55" s="16">
        <v>98.550000000000011</v>
      </c>
      <c r="AF55" s="10">
        <v>16</v>
      </c>
      <c r="AG55" s="11">
        <v>107</v>
      </c>
      <c r="AH55" s="16">
        <v>90</v>
      </c>
      <c r="AJ55" s="10">
        <v>16</v>
      </c>
      <c r="AK55" s="11">
        <v>106</v>
      </c>
      <c r="AL55" s="16">
        <v>88.65</v>
      </c>
      <c r="AN55" s="10">
        <v>17</v>
      </c>
      <c r="AO55" s="11">
        <v>122</v>
      </c>
      <c r="AP55" s="16">
        <v>103.9</v>
      </c>
      <c r="AR55" s="10">
        <v>17</v>
      </c>
      <c r="AS55" s="11">
        <v>116</v>
      </c>
      <c r="AT55" s="16">
        <v>98.65</v>
      </c>
      <c r="AU55" s="23"/>
      <c r="AV55" s="10">
        <v>17</v>
      </c>
      <c r="AW55" s="11">
        <v>114</v>
      </c>
      <c r="AX55" s="16">
        <v>96.65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80</v>
      </c>
      <c r="E56" s="11">
        <v>524</v>
      </c>
      <c r="F56" s="16">
        <v>294.42</v>
      </c>
      <c r="H56" s="10">
        <v>73</v>
      </c>
      <c r="I56" s="11">
        <v>465</v>
      </c>
      <c r="J56" s="16">
        <v>283.27999999999997</v>
      </c>
      <c r="L56" s="10">
        <v>74</v>
      </c>
      <c r="M56" s="11">
        <v>467</v>
      </c>
      <c r="N56" s="16">
        <v>280.08</v>
      </c>
      <c r="O56" s="27"/>
      <c r="P56" s="10">
        <v>69</v>
      </c>
      <c r="Q56" s="11">
        <v>428</v>
      </c>
      <c r="R56" s="16">
        <v>268.70999999999998</v>
      </c>
      <c r="S56" s="27"/>
      <c r="T56" s="10">
        <v>60</v>
      </c>
      <c r="U56" s="11">
        <v>402</v>
      </c>
      <c r="V56" s="16">
        <v>262.16000000000003</v>
      </c>
      <c r="X56" s="10">
        <v>57</v>
      </c>
      <c r="Y56" s="11">
        <v>371</v>
      </c>
      <c r="Z56" s="16">
        <v>243.77</v>
      </c>
      <c r="AB56" s="10">
        <v>52</v>
      </c>
      <c r="AC56" s="11">
        <v>379</v>
      </c>
      <c r="AD56" s="16">
        <v>240.72</v>
      </c>
      <c r="AF56" s="10">
        <v>57</v>
      </c>
      <c r="AG56" s="11">
        <v>380</v>
      </c>
      <c r="AH56" s="16">
        <v>234.99</v>
      </c>
      <c r="AJ56" s="10">
        <v>59</v>
      </c>
      <c r="AK56" s="11">
        <v>386</v>
      </c>
      <c r="AL56" s="16">
        <v>238.25</v>
      </c>
      <c r="AN56" s="10">
        <v>53</v>
      </c>
      <c r="AO56" s="11">
        <v>362</v>
      </c>
      <c r="AP56" s="16">
        <v>218.35</v>
      </c>
      <c r="AR56" s="10">
        <v>49</v>
      </c>
      <c r="AS56" s="11">
        <v>352</v>
      </c>
      <c r="AT56" s="16">
        <v>218.44</v>
      </c>
      <c r="AU56" s="23"/>
      <c r="AV56" s="10">
        <v>52</v>
      </c>
      <c r="AW56" s="11">
        <v>354</v>
      </c>
      <c r="AX56" s="16">
        <v>213.23000000000002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85</v>
      </c>
      <c r="E57" s="11">
        <v>251</v>
      </c>
      <c r="F57" s="16">
        <v>142.99</v>
      </c>
      <c r="H57" s="10">
        <v>84</v>
      </c>
      <c r="I57" s="11">
        <v>255</v>
      </c>
      <c r="J57" s="16">
        <v>145.69</v>
      </c>
      <c r="L57" s="10">
        <v>74</v>
      </c>
      <c r="M57" s="11">
        <v>215</v>
      </c>
      <c r="N57" s="16">
        <v>127</v>
      </c>
      <c r="O57" s="27"/>
      <c r="P57" s="10">
        <v>75</v>
      </c>
      <c r="Q57" s="11">
        <v>205</v>
      </c>
      <c r="R57" s="16">
        <v>120.83</v>
      </c>
      <c r="S57" s="27"/>
      <c r="T57" s="10">
        <v>71</v>
      </c>
      <c r="U57" s="11">
        <v>196</v>
      </c>
      <c r="V57" s="16">
        <v>122.00999999999998</v>
      </c>
      <c r="X57" s="10">
        <v>70</v>
      </c>
      <c r="Y57" s="11">
        <v>199</v>
      </c>
      <c r="Z57" s="16">
        <v>117.92999999999999</v>
      </c>
      <c r="AB57" s="10">
        <v>72</v>
      </c>
      <c r="AC57" s="11">
        <v>202</v>
      </c>
      <c r="AD57" s="16">
        <v>118.85</v>
      </c>
      <c r="AF57" s="10">
        <v>74</v>
      </c>
      <c r="AG57" s="11">
        <v>204</v>
      </c>
      <c r="AH57" s="16">
        <v>113.87</v>
      </c>
      <c r="AJ57" s="10">
        <v>75</v>
      </c>
      <c r="AK57" s="11">
        <v>197</v>
      </c>
      <c r="AL57" s="16">
        <v>111.83</v>
      </c>
      <c r="AN57" s="10">
        <v>68</v>
      </c>
      <c r="AO57" s="11">
        <v>194</v>
      </c>
      <c r="AP57" s="16">
        <v>115.14</v>
      </c>
      <c r="AR57" s="10">
        <v>69</v>
      </c>
      <c r="AS57" s="11">
        <v>192</v>
      </c>
      <c r="AT57" s="16">
        <v>113.86999999999999</v>
      </c>
      <c r="AU57" s="23"/>
      <c r="AV57" s="10">
        <v>67</v>
      </c>
      <c r="AW57" s="11">
        <v>191</v>
      </c>
      <c r="AX57" s="16">
        <v>115.50999999999999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5</v>
      </c>
      <c r="E58" s="11">
        <v>264</v>
      </c>
      <c r="F58" s="16">
        <v>181.73</v>
      </c>
      <c r="H58" s="10">
        <v>6</v>
      </c>
      <c r="I58" s="11">
        <v>258</v>
      </c>
      <c r="J58" s="16">
        <v>172.68</v>
      </c>
      <c r="L58" s="10">
        <v>5</v>
      </c>
      <c r="M58" s="11">
        <v>247</v>
      </c>
      <c r="N58" s="16">
        <v>161.11000000000001</v>
      </c>
      <c r="O58" s="27"/>
      <c r="P58" s="10">
        <v>6</v>
      </c>
      <c r="Q58" s="11">
        <v>254</v>
      </c>
      <c r="R58" s="16">
        <v>170.10000000000002</v>
      </c>
      <c r="S58" s="27"/>
      <c r="T58" s="10">
        <v>7</v>
      </c>
      <c r="U58" s="11">
        <v>258</v>
      </c>
      <c r="V58" s="16">
        <v>168.82</v>
      </c>
      <c r="X58" s="10">
        <v>7</v>
      </c>
      <c r="Y58" s="11">
        <v>240</v>
      </c>
      <c r="Z58" s="16">
        <v>160.63</v>
      </c>
      <c r="AB58" s="10">
        <v>7</v>
      </c>
      <c r="AC58" s="11">
        <v>197</v>
      </c>
      <c r="AD58" s="16">
        <v>153.45999999999998</v>
      </c>
      <c r="AF58" s="10">
        <v>5</v>
      </c>
      <c r="AG58" s="11">
        <v>179</v>
      </c>
      <c r="AH58" s="16">
        <v>127.96000000000001</v>
      </c>
      <c r="AJ58" s="10">
        <v>5</v>
      </c>
      <c r="AK58" s="11">
        <v>187</v>
      </c>
      <c r="AL58" s="16">
        <v>123.74</v>
      </c>
      <c r="AN58" s="10">
        <v>5</v>
      </c>
      <c r="AO58" s="11">
        <v>171</v>
      </c>
      <c r="AP58" s="16">
        <v>109.52000000000001</v>
      </c>
      <c r="AR58" s="10">
        <v>5</v>
      </c>
      <c r="AS58" s="11">
        <v>170</v>
      </c>
      <c r="AT58" s="16">
        <v>119.45</v>
      </c>
      <c r="AU58" s="23"/>
      <c r="AV58" s="10">
        <v>6</v>
      </c>
      <c r="AW58" s="11">
        <v>171</v>
      </c>
      <c r="AX58" s="16">
        <v>121.17000000000002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19</v>
      </c>
      <c r="E59" s="11">
        <v>63</v>
      </c>
      <c r="F59" s="16">
        <v>30.14</v>
      </c>
      <c r="H59" s="10">
        <v>17</v>
      </c>
      <c r="I59" s="11">
        <v>57</v>
      </c>
      <c r="J59" s="16">
        <v>26.31</v>
      </c>
      <c r="L59" s="10">
        <v>17</v>
      </c>
      <c r="M59" s="11">
        <v>49</v>
      </c>
      <c r="N59" s="16">
        <v>23.750000000000004</v>
      </c>
      <c r="O59" s="27"/>
      <c r="P59" s="10">
        <v>16</v>
      </c>
      <c r="Q59" s="11">
        <v>49</v>
      </c>
      <c r="R59" s="16">
        <v>20.61</v>
      </c>
      <c r="S59" s="27"/>
      <c r="T59" s="10">
        <v>14</v>
      </c>
      <c r="U59" s="11">
        <v>45</v>
      </c>
      <c r="V59" s="16">
        <v>18.98</v>
      </c>
      <c r="X59" s="10">
        <v>14</v>
      </c>
      <c r="Y59" s="11">
        <v>45</v>
      </c>
      <c r="Z59" s="16">
        <v>20.900000000000002</v>
      </c>
      <c r="AB59" s="10">
        <v>16</v>
      </c>
      <c r="AC59" s="11">
        <v>43</v>
      </c>
      <c r="AD59" s="16">
        <v>16.889999999999997</v>
      </c>
      <c r="AF59" s="10">
        <v>18</v>
      </c>
      <c r="AG59" s="11">
        <v>40</v>
      </c>
      <c r="AH59" s="16">
        <v>15.749999999999998</v>
      </c>
      <c r="AJ59" s="10">
        <v>15</v>
      </c>
      <c r="AK59" s="11">
        <v>35</v>
      </c>
      <c r="AL59" s="16">
        <v>12.959999999999999</v>
      </c>
      <c r="AN59" s="10">
        <v>15</v>
      </c>
      <c r="AO59" s="11">
        <v>39</v>
      </c>
      <c r="AP59" s="16">
        <v>13.92</v>
      </c>
      <c r="AR59" s="10">
        <v>16</v>
      </c>
      <c r="AS59" s="11">
        <v>35</v>
      </c>
      <c r="AT59" s="16">
        <v>14.139999999999999</v>
      </c>
      <c r="AU59" s="23"/>
      <c r="AV59" s="10">
        <v>13</v>
      </c>
      <c r="AW59" s="11">
        <v>35</v>
      </c>
      <c r="AX59" s="16">
        <v>10.01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98</v>
      </c>
      <c r="E60" s="11">
        <v>245</v>
      </c>
      <c r="F60" s="16">
        <v>114.50999999999999</v>
      </c>
      <c r="H60" s="10">
        <v>89</v>
      </c>
      <c r="I60" s="11">
        <v>218</v>
      </c>
      <c r="J60" s="16">
        <v>106.27000000000001</v>
      </c>
      <c r="L60" s="10">
        <v>83</v>
      </c>
      <c r="M60" s="11">
        <v>196</v>
      </c>
      <c r="N60" s="16">
        <v>93.68</v>
      </c>
      <c r="O60" s="27"/>
      <c r="P60" s="10">
        <v>86</v>
      </c>
      <c r="Q60" s="11">
        <v>207</v>
      </c>
      <c r="R60" s="16">
        <v>94.47999999999999</v>
      </c>
      <c r="S60" s="27"/>
      <c r="T60" s="10">
        <v>81</v>
      </c>
      <c r="U60" s="11">
        <v>199</v>
      </c>
      <c r="V60" s="16">
        <v>100.19</v>
      </c>
      <c r="X60" s="10">
        <v>80</v>
      </c>
      <c r="Y60" s="11">
        <v>180</v>
      </c>
      <c r="Z60" s="16">
        <v>89.43</v>
      </c>
      <c r="AB60" s="10">
        <v>73</v>
      </c>
      <c r="AC60" s="11">
        <v>165</v>
      </c>
      <c r="AD60" s="16">
        <v>82.63</v>
      </c>
      <c r="AF60" s="10">
        <v>67</v>
      </c>
      <c r="AG60" s="11">
        <v>159</v>
      </c>
      <c r="AH60" s="16">
        <v>77.180000000000007</v>
      </c>
      <c r="AJ60" s="10">
        <v>67</v>
      </c>
      <c r="AK60" s="11">
        <v>141</v>
      </c>
      <c r="AL60" s="16">
        <v>65.42</v>
      </c>
      <c r="AN60" s="10">
        <v>58</v>
      </c>
      <c r="AO60" s="11">
        <v>133</v>
      </c>
      <c r="AP60" s="16">
        <v>63.89</v>
      </c>
      <c r="AR60" s="10">
        <v>64</v>
      </c>
      <c r="AS60" s="11">
        <v>131</v>
      </c>
      <c r="AT60" s="16">
        <v>65.83</v>
      </c>
      <c r="AU60" s="23"/>
      <c r="AV60" s="10">
        <v>58</v>
      </c>
      <c r="AW60" s="11">
        <v>128</v>
      </c>
      <c r="AX60" s="16">
        <v>58.910000000000004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131</v>
      </c>
      <c r="E61" s="17">
        <v>242</v>
      </c>
      <c r="F61" s="16">
        <v>139.26</v>
      </c>
      <c r="H61" s="10">
        <v>120</v>
      </c>
      <c r="I61" s="17">
        <v>224</v>
      </c>
      <c r="J61" s="16">
        <v>124.9</v>
      </c>
      <c r="L61" s="10">
        <v>116</v>
      </c>
      <c r="M61" s="17">
        <v>220</v>
      </c>
      <c r="N61" s="16">
        <v>127.27</v>
      </c>
      <c r="O61" s="27"/>
      <c r="P61" s="10">
        <v>126</v>
      </c>
      <c r="Q61" s="17">
        <v>244</v>
      </c>
      <c r="R61" s="16">
        <v>140.98000000000002</v>
      </c>
      <c r="S61" s="27"/>
      <c r="T61" s="10">
        <v>121</v>
      </c>
      <c r="U61" s="17">
        <v>233</v>
      </c>
      <c r="V61" s="16">
        <v>136.84</v>
      </c>
      <c r="X61" s="10">
        <v>119</v>
      </c>
      <c r="Y61" s="17">
        <v>220</v>
      </c>
      <c r="Z61" s="16">
        <v>120.21000000000001</v>
      </c>
      <c r="AB61" s="10">
        <v>118</v>
      </c>
      <c r="AC61" s="17">
        <v>241</v>
      </c>
      <c r="AD61" s="16">
        <v>133.31</v>
      </c>
      <c r="AF61" s="10">
        <v>102</v>
      </c>
      <c r="AG61" s="17">
        <v>211</v>
      </c>
      <c r="AH61" s="16">
        <v>123.21000000000001</v>
      </c>
      <c r="AJ61" s="10">
        <v>105</v>
      </c>
      <c r="AK61" s="17">
        <v>237</v>
      </c>
      <c r="AL61" s="16">
        <v>134.33000000000001</v>
      </c>
      <c r="AN61" s="10">
        <v>101</v>
      </c>
      <c r="AO61" s="17">
        <v>225</v>
      </c>
      <c r="AP61" s="16">
        <v>132.57</v>
      </c>
      <c r="AR61" s="10">
        <v>96</v>
      </c>
      <c r="AS61" s="17">
        <v>242</v>
      </c>
      <c r="AT61" s="16">
        <v>152.04</v>
      </c>
      <c r="AU61" s="23"/>
      <c r="AV61" s="10">
        <v>100</v>
      </c>
      <c r="AW61" s="17">
        <v>247</v>
      </c>
      <c r="AX61" s="16">
        <v>152.79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1063</v>
      </c>
      <c r="E62" s="18">
        <v>5064</v>
      </c>
      <c r="F62" s="15">
        <v>3630.7700000000004</v>
      </c>
      <c r="H62" s="14">
        <v>1033</v>
      </c>
      <c r="I62" s="18">
        <v>4585</v>
      </c>
      <c r="J62" s="15">
        <v>3271.1099999999992</v>
      </c>
      <c r="L62" s="14">
        <v>999</v>
      </c>
      <c r="M62" s="18">
        <v>4474</v>
      </c>
      <c r="N62" s="15">
        <v>3206.4300000000003</v>
      </c>
      <c r="O62" s="27"/>
      <c r="P62" s="14">
        <v>1015</v>
      </c>
      <c r="Q62" s="18">
        <v>4482</v>
      </c>
      <c r="R62" s="15">
        <v>3172.2000000000003</v>
      </c>
      <c r="S62" s="27"/>
      <c r="T62" s="14">
        <v>950</v>
      </c>
      <c r="U62" s="18">
        <v>4324</v>
      </c>
      <c r="V62" s="15">
        <v>3120.68</v>
      </c>
      <c r="X62" s="14">
        <v>932</v>
      </c>
      <c r="Y62" s="18">
        <v>4111</v>
      </c>
      <c r="Z62" s="15">
        <v>2964.5199999999995</v>
      </c>
      <c r="AB62" s="14">
        <v>932</v>
      </c>
      <c r="AC62" s="18">
        <v>4199</v>
      </c>
      <c r="AD62" s="15">
        <v>3004.33</v>
      </c>
      <c r="AF62" s="14">
        <v>917</v>
      </c>
      <c r="AG62" s="18">
        <v>4042</v>
      </c>
      <c r="AH62" s="15">
        <v>2888.82</v>
      </c>
      <c r="AJ62" s="14">
        <v>923</v>
      </c>
      <c r="AK62" s="18">
        <v>4053</v>
      </c>
      <c r="AL62" s="15">
        <v>2889.73</v>
      </c>
      <c r="AN62" s="14">
        <v>875</v>
      </c>
      <c r="AO62" s="18">
        <v>4034</v>
      </c>
      <c r="AP62" s="15">
        <v>2903.5</v>
      </c>
      <c r="AR62" s="14">
        <v>874</v>
      </c>
      <c r="AS62" s="18">
        <v>3951</v>
      </c>
      <c r="AT62" s="15">
        <v>2848.8599999999997</v>
      </c>
      <c r="AU62" s="23"/>
      <c r="AV62" s="14">
        <v>865</v>
      </c>
      <c r="AW62" s="18">
        <v>3985</v>
      </c>
      <c r="AX62" s="15">
        <v>2830.38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1367</v>
      </c>
      <c r="E63" s="21">
        <v>9199</v>
      </c>
      <c r="F63" s="22">
        <v>7416.41</v>
      </c>
      <c r="H63" s="20">
        <v>1341</v>
      </c>
      <c r="I63" s="21">
        <v>8917</v>
      </c>
      <c r="J63" s="22">
        <v>7227.1399999999994</v>
      </c>
      <c r="L63" s="20">
        <v>1306</v>
      </c>
      <c r="M63" s="21">
        <v>8670</v>
      </c>
      <c r="N63" s="22">
        <v>7027.12</v>
      </c>
      <c r="O63" s="28"/>
      <c r="P63" s="20">
        <v>1316</v>
      </c>
      <c r="Q63" s="21">
        <v>8363</v>
      </c>
      <c r="R63" s="22">
        <v>6709.71</v>
      </c>
      <c r="S63" s="28"/>
      <c r="T63" s="20">
        <v>1263</v>
      </c>
      <c r="U63" s="21">
        <v>8260</v>
      </c>
      <c r="V63" s="22">
        <v>6699.57</v>
      </c>
      <c r="X63" s="20">
        <v>1246</v>
      </c>
      <c r="Y63" s="21">
        <v>7742</v>
      </c>
      <c r="Z63" s="22">
        <v>6249.0899999999992</v>
      </c>
      <c r="AB63" s="20">
        <v>1249</v>
      </c>
      <c r="AC63" s="21">
        <v>7840</v>
      </c>
      <c r="AD63" s="22">
        <v>6299.3399999999992</v>
      </c>
      <c r="AF63" s="20">
        <v>1239</v>
      </c>
      <c r="AG63" s="21">
        <v>7618</v>
      </c>
      <c r="AH63" s="22">
        <v>6137.82</v>
      </c>
      <c r="AJ63" s="20">
        <v>1237</v>
      </c>
      <c r="AK63" s="21">
        <v>7660</v>
      </c>
      <c r="AL63" s="22">
        <v>6166.8899999999994</v>
      </c>
      <c r="AN63" s="20">
        <v>1190</v>
      </c>
      <c r="AO63" s="21">
        <v>7641</v>
      </c>
      <c r="AP63" s="22">
        <v>6187.9</v>
      </c>
      <c r="AR63" s="20">
        <v>1191</v>
      </c>
      <c r="AS63" s="21">
        <v>7523</v>
      </c>
      <c r="AT63" s="22">
        <v>6084.4199999999992</v>
      </c>
      <c r="AU63" s="23"/>
      <c r="AV63" s="20">
        <v>1178</v>
      </c>
      <c r="AW63" s="21">
        <v>7501</v>
      </c>
      <c r="AX63" s="22">
        <v>6004.77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VLOOKUP("&lt;T6Titel&gt;",Uebersetzungen!$B$3:$E$331,Uebersetzungen!$B$2+1,FALSE)</f>
        <v>Wirtschaftsstruktur seit 2011: Region Landquart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240</v>
      </c>
      <c r="E12" s="11">
        <v>836</v>
      </c>
      <c r="F12" s="12">
        <v>554.04999999999995</v>
      </c>
      <c r="H12" s="10">
        <v>246</v>
      </c>
      <c r="I12" s="11">
        <v>892</v>
      </c>
      <c r="J12" s="12">
        <v>596.14</v>
      </c>
      <c r="L12" s="10">
        <v>244</v>
      </c>
      <c r="M12" s="11">
        <v>856</v>
      </c>
      <c r="N12" s="12">
        <v>558.54</v>
      </c>
      <c r="O12" s="27"/>
      <c r="P12" s="10">
        <v>256</v>
      </c>
      <c r="Q12" s="11">
        <v>1024</v>
      </c>
      <c r="R12" s="12">
        <v>715.56</v>
      </c>
      <c r="S12" s="27"/>
      <c r="T12" s="10">
        <v>258</v>
      </c>
      <c r="U12" s="11">
        <v>1021</v>
      </c>
      <c r="V12" s="12">
        <v>718.54</v>
      </c>
      <c r="X12" s="10">
        <v>255</v>
      </c>
      <c r="Y12" s="11">
        <v>1014</v>
      </c>
      <c r="Z12" s="12">
        <v>719.57</v>
      </c>
      <c r="AB12" s="10">
        <v>258</v>
      </c>
      <c r="AC12" s="11">
        <v>920</v>
      </c>
      <c r="AD12" s="12">
        <v>627.06999999999994</v>
      </c>
      <c r="AF12" s="10">
        <v>268</v>
      </c>
      <c r="AG12" s="11">
        <v>871</v>
      </c>
      <c r="AH12" s="12">
        <v>603.46</v>
      </c>
      <c r="AJ12" s="10">
        <v>269</v>
      </c>
      <c r="AK12" s="11">
        <v>898</v>
      </c>
      <c r="AL12" s="12">
        <v>607.89</v>
      </c>
      <c r="AN12" s="10">
        <v>256</v>
      </c>
      <c r="AO12" s="11">
        <v>818</v>
      </c>
      <c r="AP12" s="12">
        <v>556.06000000000006</v>
      </c>
      <c r="AR12" s="10">
        <v>262</v>
      </c>
      <c r="AS12" s="11">
        <v>823</v>
      </c>
      <c r="AT12" s="12">
        <v>556</v>
      </c>
      <c r="AU12" s="23"/>
      <c r="AV12" s="10">
        <v>265</v>
      </c>
      <c r="AW12" s="11">
        <v>846</v>
      </c>
      <c r="AX12" s="12">
        <v>559.08000000000004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240</v>
      </c>
      <c r="E13" s="18">
        <v>836</v>
      </c>
      <c r="F13" s="15">
        <v>554.04999999999995</v>
      </c>
      <c r="H13" s="14">
        <v>246</v>
      </c>
      <c r="I13" s="18">
        <v>892</v>
      </c>
      <c r="J13" s="15">
        <v>596.14</v>
      </c>
      <c r="L13" s="14">
        <v>244</v>
      </c>
      <c r="M13" s="18">
        <v>856</v>
      </c>
      <c r="N13" s="15">
        <v>558.54</v>
      </c>
      <c r="O13" s="27"/>
      <c r="P13" s="14">
        <v>256</v>
      </c>
      <c r="Q13" s="18">
        <v>1024</v>
      </c>
      <c r="R13" s="15">
        <v>715.56</v>
      </c>
      <c r="S13" s="27"/>
      <c r="T13" s="14">
        <v>258</v>
      </c>
      <c r="U13" s="18">
        <v>1021</v>
      </c>
      <c r="V13" s="15">
        <v>718.54</v>
      </c>
      <c r="X13" s="14">
        <v>255</v>
      </c>
      <c r="Y13" s="18">
        <v>1014</v>
      </c>
      <c r="Z13" s="15">
        <v>719.57</v>
      </c>
      <c r="AB13" s="14">
        <v>258</v>
      </c>
      <c r="AC13" s="18">
        <v>920</v>
      </c>
      <c r="AD13" s="15">
        <v>627.06999999999994</v>
      </c>
      <c r="AF13" s="14">
        <v>268</v>
      </c>
      <c r="AG13" s="18">
        <v>871</v>
      </c>
      <c r="AH13" s="15">
        <v>603.46</v>
      </c>
      <c r="AJ13" s="14">
        <v>269</v>
      </c>
      <c r="AK13" s="18">
        <v>898</v>
      </c>
      <c r="AL13" s="15">
        <v>607.89</v>
      </c>
      <c r="AN13" s="14">
        <v>256</v>
      </c>
      <c r="AO13" s="18">
        <v>818</v>
      </c>
      <c r="AP13" s="15">
        <v>556.06000000000006</v>
      </c>
      <c r="AR13" s="14">
        <v>262</v>
      </c>
      <c r="AS13" s="18">
        <v>823</v>
      </c>
      <c r="AT13" s="15">
        <v>556</v>
      </c>
      <c r="AU13" s="23"/>
      <c r="AV13" s="14">
        <v>265</v>
      </c>
      <c r="AW13" s="18">
        <v>846</v>
      </c>
      <c r="AX13" s="15">
        <v>559.08000000000004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>
        <v>4</v>
      </c>
      <c r="Q14" s="11">
        <v>53</v>
      </c>
      <c r="R14" s="16">
        <v>46.66</v>
      </c>
      <c r="S14" s="27"/>
      <c r="T14" s="10" t="s">
        <v>74</v>
      </c>
      <c r="U14" s="11" t="s">
        <v>74</v>
      </c>
      <c r="V14" s="16" t="s">
        <v>74</v>
      </c>
      <c r="X14" s="10">
        <v>4</v>
      </c>
      <c r="Y14" s="11">
        <v>71</v>
      </c>
      <c r="Z14" s="16">
        <v>63.489999999999995</v>
      </c>
      <c r="AB14" s="10" t="s">
        <v>74</v>
      </c>
      <c r="AC14" s="11" t="s">
        <v>74</v>
      </c>
      <c r="AD14" s="16" t="s">
        <v>74</v>
      </c>
      <c r="AF14" s="10" t="s">
        <v>74</v>
      </c>
      <c r="AG14" s="11" t="s">
        <v>74</v>
      </c>
      <c r="AH14" s="16" t="s">
        <v>74</v>
      </c>
      <c r="AJ14" s="10" t="s">
        <v>74</v>
      </c>
      <c r="AK14" s="11" t="s">
        <v>74</v>
      </c>
      <c r="AL14" s="16" t="s">
        <v>74</v>
      </c>
      <c r="AN14" s="10" t="s">
        <v>74</v>
      </c>
      <c r="AO14" s="11" t="s">
        <v>74</v>
      </c>
      <c r="AP14" s="16" t="s">
        <v>74</v>
      </c>
      <c r="AR14" s="10" t="s">
        <v>74</v>
      </c>
      <c r="AS14" s="11" t="s">
        <v>74</v>
      </c>
      <c r="AT14" s="16" t="s">
        <v>74</v>
      </c>
      <c r="AU14" s="23"/>
      <c r="AV14" s="10" t="s">
        <v>74</v>
      </c>
      <c r="AW14" s="11" t="s">
        <v>74</v>
      </c>
      <c r="AX14" s="16" t="s">
        <v>74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35</v>
      </c>
      <c r="E15" s="11">
        <v>485</v>
      </c>
      <c r="F15" s="16">
        <v>437.1</v>
      </c>
      <c r="H15" s="10">
        <v>34</v>
      </c>
      <c r="I15" s="11">
        <v>472</v>
      </c>
      <c r="J15" s="16">
        <v>406.79999999999995</v>
      </c>
      <c r="L15" s="10">
        <v>34</v>
      </c>
      <c r="M15" s="11">
        <v>472</v>
      </c>
      <c r="N15" s="16">
        <v>420.77</v>
      </c>
      <c r="O15" s="27"/>
      <c r="P15" s="10">
        <v>35</v>
      </c>
      <c r="Q15" s="11">
        <v>472</v>
      </c>
      <c r="R15" s="16">
        <v>413.78</v>
      </c>
      <c r="S15" s="27"/>
      <c r="T15" s="10">
        <v>34</v>
      </c>
      <c r="U15" s="11">
        <v>453</v>
      </c>
      <c r="V15" s="16">
        <v>400.43</v>
      </c>
      <c r="X15" s="10">
        <v>30</v>
      </c>
      <c r="Y15" s="11">
        <v>456</v>
      </c>
      <c r="Z15" s="16">
        <v>393.84000000000003</v>
      </c>
      <c r="AB15" s="10">
        <v>27</v>
      </c>
      <c r="AC15" s="11">
        <v>439</v>
      </c>
      <c r="AD15" s="16">
        <v>379.90999999999997</v>
      </c>
      <c r="AF15" s="10">
        <v>26</v>
      </c>
      <c r="AG15" s="11">
        <v>411</v>
      </c>
      <c r="AH15" s="16">
        <v>364.47</v>
      </c>
      <c r="AJ15" s="10">
        <v>24</v>
      </c>
      <c r="AK15" s="11">
        <v>431</v>
      </c>
      <c r="AL15" s="16">
        <v>373.7</v>
      </c>
      <c r="AN15" s="10">
        <v>21</v>
      </c>
      <c r="AO15" s="11">
        <v>432</v>
      </c>
      <c r="AP15" s="16">
        <v>387.65999999999997</v>
      </c>
      <c r="AR15" s="10">
        <v>19</v>
      </c>
      <c r="AS15" s="11">
        <v>400</v>
      </c>
      <c r="AT15" s="16">
        <v>346.19</v>
      </c>
      <c r="AU15" s="23"/>
      <c r="AV15" s="10">
        <v>17</v>
      </c>
      <c r="AW15" s="11">
        <v>400</v>
      </c>
      <c r="AX15" s="16">
        <v>359.31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9</v>
      </c>
      <c r="E16" s="11">
        <v>9</v>
      </c>
      <c r="F16" s="16">
        <v>3.29</v>
      </c>
      <c r="H16" s="10">
        <v>9</v>
      </c>
      <c r="I16" s="11">
        <v>9</v>
      </c>
      <c r="J16" s="16">
        <v>4.47</v>
      </c>
      <c r="L16" s="10">
        <v>9</v>
      </c>
      <c r="M16" s="11">
        <v>9</v>
      </c>
      <c r="N16" s="16">
        <v>4.68</v>
      </c>
      <c r="O16" s="27"/>
      <c r="P16" s="10">
        <v>8</v>
      </c>
      <c r="Q16" s="11">
        <v>8</v>
      </c>
      <c r="R16" s="16">
        <v>3.5300000000000002</v>
      </c>
      <c r="S16" s="27"/>
      <c r="T16" s="10">
        <v>6</v>
      </c>
      <c r="U16" s="11">
        <v>6</v>
      </c>
      <c r="V16" s="16">
        <v>2.9299999999999997</v>
      </c>
      <c r="X16" s="10">
        <v>5</v>
      </c>
      <c r="Y16" s="11">
        <v>5</v>
      </c>
      <c r="Z16" s="16">
        <v>2.71</v>
      </c>
      <c r="AB16" s="10">
        <v>7</v>
      </c>
      <c r="AC16" s="11">
        <v>13</v>
      </c>
      <c r="AD16" s="16">
        <v>7.3</v>
      </c>
      <c r="AF16" s="10">
        <v>9</v>
      </c>
      <c r="AG16" s="11">
        <v>16</v>
      </c>
      <c r="AH16" s="16">
        <v>9.5300000000000011</v>
      </c>
      <c r="AJ16" s="10">
        <v>8</v>
      </c>
      <c r="AK16" s="11">
        <v>14</v>
      </c>
      <c r="AL16" s="16">
        <v>9.93</v>
      </c>
      <c r="AN16" s="10">
        <v>9</v>
      </c>
      <c r="AO16" s="11">
        <v>16</v>
      </c>
      <c r="AP16" s="16">
        <v>10.600000000000001</v>
      </c>
      <c r="AR16" s="10">
        <v>8</v>
      </c>
      <c r="AS16" s="11">
        <v>15</v>
      </c>
      <c r="AT16" s="16">
        <v>11.23</v>
      </c>
      <c r="AU16" s="23"/>
      <c r="AV16" s="10">
        <v>8</v>
      </c>
      <c r="AW16" s="11">
        <v>15</v>
      </c>
      <c r="AX16" s="16">
        <v>9.1999999999999993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33</v>
      </c>
      <c r="E17" s="11">
        <v>403</v>
      </c>
      <c r="F17" s="16">
        <v>371.82</v>
      </c>
      <c r="H17" s="10">
        <v>34</v>
      </c>
      <c r="I17" s="11">
        <v>403</v>
      </c>
      <c r="J17" s="16">
        <v>365.41999999999996</v>
      </c>
      <c r="L17" s="10">
        <v>31</v>
      </c>
      <c r="M17" s="11">
        <v>372</v>
      </c>
      <c r="N17" s="16">
        <v>342.01</v>
      </c>
      <c r="O17" s="27"/>
      <c r="P17" s="10">
        <v>34</v>
      </c>
      <c r="Q17" s="11">
        <v>363</v>
      </c>
      <c r="R17" s="16">
        <v>337.38</v>
      </c>
      <c r="S17" s="27"/>
      <c r="T17" s="10">
        <v>36</v>
      </c>
      <c r="U17" s="11">
        <v>360</v>
      </c>
      <c r="V17" s="16">
        <v>336.96000000000004</v>
      </c>
      <c r="X17" s="10">
        <v>35</v>
      </c>
      <c r="Y17" s="11">
        <v>416</v>
      </c>
      <c r="Z17" s="16">
        <v>388.88</v>
      </c>
      <c r="AB17" s="10">
        <v>35</v>
      </c>
      <c r="AC17" s="11">
        <v>422</v>
      </c>
      <c r="AD17" s="16">
        <v>388.71000000000004</v>
      </c>
      <c r="AF17" s="10">
        <v>35</v>
      </c>
      <c r="AG17" s="11">
        <v>418</v>
      </c>
      <c r="AH17" s="16">
        <v>386.30999999999995</v>
      </c>
      <c r="AJ17" s="10">
        <v>33</v>
      </c>
      <c r="AK17" s="11">
        <v>421</v>
      </c>
      <c r="AL17" s="16">
        <v>391.15</v>
      </c>
      <c r="AN17" s="10">
        <v>31</v>
      </c>
      <c r="AO17" s="11">
        <v>416</v>
      </c>
      <c r="AP17" s="16">
        <v>389.39</v>
      </c>
      <c r="AR17" s="10">
        <v>31</v>
      </c>
      <c r="AS17" s="11">
        <v>410</v>
      </c>
      <c r="AT17" s="16">
        <v>386.08</v>
      </c>
      <c r="AU17" s="23"/>
      <c r="AV17" s="10">
        <v>33</v>
      </c>
      <c r="AW17" s="11">
        <v>390</v>
      </c>
      <c r="AX17" s="16">
        <v>360.98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 t="s">
        <v>74</v>
      </c>
      <c r="Y18" s="11" t="s">
        <v>74</v>
      </c>
      <c r="Z18" s="16" t="s">
        <v>74</v>
      </c>
      <c r="AB18" s="10" t="s">
        <v>74</v>
      </c>
      <c r="AC18" s="11" t="s">
        <v>74</v>
      </c>
      <c r="AD18" s="16" t="s">
        <v>74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13</v>
      </c>
      <c r="E20" s="11">
        <v>260</v>
      </c>
      <c r="F20" s="16">
        <v>245.57</v>
      </c>
      <c r="H20" s="10">
        <v>12</v>
      </c>
      <c r="I20" s="11">
        <v>258</v>
      </c>
      <c r="J20" s="16">
        <v>242.68999999999997</v>
      </c>
      <c r="L20" s="10">
        <v>14</v>
      </c>
      <c r="M20" s="11">
        <v>252</v>
      </c>
      <c r="N20" s="16">
        <v>235.7</v>
      </c>
      <c r="O20" s="27"/>
      <c r="P20" s="10">
        <v>13</v>
      </c>
      <c r="Q20" s="11">
        <v>256</v>
      </c>
      <c r="R20" s="16">
        <v>241.94</v>
      </c>
      <c r="S20" s="27"/>
      <c r="T20" s="10">
        <v>13</v>
      </c>
      <c r="U20" s="11">
        <v>265</v>
      </c>
      <c r="V20" s="16">
        <v>251.78</v>
      </c>
      <c r="X20" s="10">
        <v>13</v>
      </c>
      <c r="Y20" s="11">
        <v>247</v>
      </c>
      <c r="Z20" s="16">
        <v>235.12</v>
      </c>
      <c r="AB20" s="10">
        <v>13</v>
      </c>
      <c r="AC20" s="11">
        <v>275</v>
      </c>
      <c r="AD20" s="16">
        <v>259.97000000000003</v>
      </c>
      <c r="AF20" s="10">
        <v>13</v>
      </c>
      <c r="AG20" s="11">
        <v>268</v>
      </c>
      <c r="AH20" s="16">
        <v>252.29</v>
      </c>
      <c r="AJ20" s="10">
        <v>16</v>
      </c>
      <c r="AK20" s="11">
        <v>275</v>
      </c>
      <c r="AL20" s="16">
        <v>258.32</v>
      </c>
      <c r="AN20" s="10">
        <v>16</v>
      </c>
      <c r="AO20" s="11">
        <v>296</v>
      </c>
      <c r="AP20" s="16">
        <v>276.90000000000003</v>
      </c>
      <c r="AR20" s="10">
        <v>14</v>
      </c>
      <c r="AS20" s="11">
        <v>302</v>
      </c>
      <c r="AT20" s="16">
        <v>282.88</v>
      </c>
      <c r="AU20" s="23"/>
      <c r="AV20" s="10">
        <v>14</v>
      </c>
      <c r="AW20" s="11">
        <v>307</v>
      </c>
      <c r="AX20" s="16">
        <v>286.78000000000003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37</v>
      </c>
      <c r="E21" s="11">
        <v>329</v>
      </c>
      <c r="F21" s="16">
        <v>297.16000000000003</v>
      </c>
      <c r="H21" s="10">
        <v>39</v>
      </c>
      <c r="I21" s="11">
        <v>301</v>
      </c>
      <c r="J21" s="16">
        <v>274.37</v>
      </c>
      <c r="L21" s="10">
        <v>38</v>
      </c>
      <c r="M21" s="11">
        <v>282</v>
      </c>
      <c r="N21" s="16">
        <v>258.52999999999997</v>
      </c>
      <c r="O21" s="27"/>
      <c r="P21" s="10">
        <v>36</v>
      </c>
      <c r="Q21" s="11">
        <v>304</v>
      </c>
      <c r="R21" s="16">
        <v>279.77999999999997</v>
      </c>
      <c r="S21" s="27"/>
      <c r="T21" s="10">
        <v>35</v>
      </c>
      <c r="U21" s="11">
        <v>298</v>
      </c>
      <c r="V21" s="16">
        <v>271.08</v>
      </c>
      <c r="X21" s="10">
        <v>34</v>
      </c>
      <c r="Y21" s="11">
        <v>296</v>
      </c>
      <c r="Z21" s="16">
        <v>267.93</v>
      </c>
      <c r="AB21" s="10">
        <v>35</v>
      </c>
      <c r="AC21" s="11">
        <v>261</v>
      </c>
      <c r="AD21" s="16">
        <v>234.5</v>
      </c>
      <c r="AF21" s="10">
        <v>32</v>
      </c>
      <c r="AG21" s="11">
        <v>286</v>
      </c>
      <c r="AH21" s="16">
        <v>259.41999999999996</v>
      </c>
      <c r="AJ21" s="10">
        <v>32</v>
      </c>
      <c r="AK21" s="11">
        <v>286</v>
      </c>
      <c r="AL21" s="16">
        <v>256.98</v>
      </c>
      <c r="AN21" s="10">
        <v>37</v>
      </c>
      <c r="AO21" s="11">
        <v>288</v>
      </c>
      <c r="AP21" s="16">
        <v>257.17</v>
      </c>
      <c r="AR21" s="10">
        <v>34</v>
      </c>
      <c r="AS21" s="11">
        <v>267</v>
      </c>
      <c r="AT21" s="16">
        <v>241.64000000000001</v>
      </c>
      <c r="AU21" s="23"/>
      <c r="AV21" s="10">
        <v>33</v>
      </c>
      <c r="AW21" s="11">
        <v>256</v>
      </c>
      <c r="AX21" s="16">
        <v>231.85999999999996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 t="s">
        <v>74</v>
      </c>
      <c r="E22" s="11" t="s">
        <v>74</v>
      </c>
      <c r="F22" s="16" t="s">
        <v>74</v>
      </c>
      <c r="H22" s="10" t="s">
        <v>74</v>
      </c>
      <c r="I22" s="11" t="s">
        <v>74</v>
      </c>
      <c r="J22" s="16" t="s">
        <v>74</v>
      </c>
      <c r="L22" s="10" t="s">
        <v>74</v>
      </c>
      <c r="M22" s="11" t="s">
        <v>74</v>
      </c>
      <c r="N22" s="16" t="s">
        <v>74</v>
      </c>
      <c r="O22" s="27"/>
      <c r="P22" s="10" t="s">
        <v>74</v>
      </c>
      <c r="Q22" s="11" t="s">
        <v>74</v>
      </c>
      <c r="R22" s="16" t="s">
        <v>74</v>
      </c>
      <c r="S22" s="27"/>
      <c r="T22" s="10" t="s">
        <v>74</v>
      </c>
      <c r="U22" s="11" t="s">
        <v>74</v>
      </c>
      <c r="V22" s="16" t="s">
        <v>74</v>
      </c>
      <c r="X22" s="10" t="s">
        <v>74</v>
      </c>
      <c r="Y22" s="11" t="s">
        <v>74</v>
      </c>
      <c r="Z22" s="16" t="s">
        <v>74</v>
      </c>
      <c r="AB22" s="10" t="s">
        <v>74</v>
      </c>
      <c r="AC22" s="11" t="s">
        <v>74</v>
      </c>
      <c r="AD22" s="16" t="s">
        <v>74</v>
      </c>
      <c r="AF22" s="10" t="s">
        <v>74</v>
      </c>
      <c r="AG22" s="11" t="s">
        <v>74</v>
      </c>
      <c r="AH22" s="16" t="s">
        <v>74</v>
      </c>
      <c r="AJ22" s="10" t="s">
        <v>74</v>
      </c>
      <c r="AK22" s="11" t="s">
        <v>74</v>
      </c>
      <c r="AL22" s="16" t="s">
        <v>74</v>
      </c>
      <c r="AN22" s="10" t="s">
        <v>74</v>
      </c>
      <c r="AO22" s="11" t="s">
        <v>74</v>
      </c>
      <c r="AP22" s="16" t="s">
        <v>74</v>
      </c>
      <c r="AR22" s="10" t="s">
        <v>74</v>
      </c>
      <c r="AS22" s="11" t="s">
        <v>74</v>
      </c>
      <c r="AT22" s="16" t="s">
        <v>74</v>
      </c>
      <c r="AU22" s="23"/>
      <c r="AV22" s="10" t="s">
        <v>74</v>
      </c>
      <c r="AW22" s="11" t="s">
        <v>74</v>
      </c>
      <c r="AX22" s="16" t="s">
        <v>74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 t="s">
        <v>74</v>
      </c>
      <c r="E23" s="11" t="s">
        <v>74</v>
      </c>
      <c r="F23" s="16" t="s">
        <v>74</v>
      </c>
      <c r="H23" s="10" t="s">
        <v>74</v>
      </c>
      <c r="I23" s="11" t="s">
        <v>74</v>
      </c>
      <c r="J23" s="16" t="s">
        <v>74</v>
      </c>
      <c r="L23" s="10" t="s">
        <v>74</v>
      </c>
      <c r="M23" s="11" t="s">
        <v>74</v>
      </c>
      <c r="N23" s="16" t="s">
        <v>74</v>
      </c>
      <c r="O23" s="27"/>
      <c r="P23" s="10" t="s">
        <v>74</v>
      </c>
      <c r="Q23" s="11" t="s">
        <v>74</v>
      </c>
      <c r="R23" s="16" t="s">
        <v>74</v>
      </c>
      <c r="S23" s="27"/>
      <c r="T23" s="10" t="s">
        <v>74</v>
      </c>
      <c r="U23" s="11" t="s">
        <v>74</v>
      </c>
      <c r="V23" s="16" t="s">
        <v>74</v>
      </c>
      <c r="X23" s="10">
        <v>4</v>
      </c>
      <c r="Y23" s="11">
        <v>49</v>
      </c>
      <c r="Z23" s="16">
        <v>45.129999999999995</v>
      </c>
      <c r="AB23" s="10">
        <v>4</v>
      </c>
      <c r="AC23" s="11">
        <v>53</v>
      </c>
      <c r="AD23" s="16">
        <v>47.72</v>
      </c>
      <c r="AF23" s="10">
        <v>5</v>
      </c>
      <c r="AG23" s="11">
        <v>60</v>
      </c>
      <c r="AH23" s="16">
        <v>54.240000000000009</v>
      </c>
      <c r="AJ23" s="10">
        <v>5</v>
      </c>
      <c r="AK23" s="11">
        <v>61</v>
      </c>
      <c r="AL23" s="16">
        <v>54.95</v>
      </c>
      <c r="AN23" s="10">
        <v>5</v>
      </c>
      <c r="AO23" s="11">
        <v>64</v>
      </c>
      <c r="AP23" s="16">
        <v>57.199999999999996</v>
      </c>
      <c r="AR23" s="10">
        <v>5</v>
      </c>
      <c r="AS23" s="11">
        <v>68</v>
      </c>
      <c r="AT23" s="16">
        <v>61.53</v>
      </c>
      <c r="AU23" s="23"/>
      <c r="AV23" s="10">
        <v>5</v>
      </c>
      <c r="AW23" s="11">
        <v>67</v>
      </c>
      <c r="AX23" s="16">
        <v>60.120000000000005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9</v>
      </c>
      <c r="E24" s="11">
        <v>391</v>
      </c>
      <c r="F24" s="16">
        <v>373.29999999999995</v>
      </c>
      <c r="H24" s="10">
        <v>9</v>
      </c>
      <c r="I24" s="11">
        <v>371</v>
      </c>
      <c r="J24" s="16">
        <v>352.12000000000006</v>
      </c>
      <c r="L24" s="10">
        <v>9</v>
      </c>
      <c r="M24" s="11">
        <v>337</v>
      </c>
      <c r="N24" s="16">
        <v>320.76000000000005</v>
      </c>
      <c r="O24" s="27"/>
      <c r="P24" s="10">
        <v>9</v>
      </c>
      <c r="Q24" s="11">
        <v>299</v>
      </c>
      <c r="R24" s="16">
        <v>281.79000000000002</v>
      </c>
      <c r="S24" s="27"/>
      <c r="T24" s="10">
        <v>10</v>
      </c>
      <c r="U24" s="11">
        <v>290</v>
      </c>
      <c r="V24" s="16">
        <v>270.55999999999995</v>
      </c>
      <c r="X24" s="10">
        <v>9</v>
      </c>
      <c r="Y24" s="11">
        <v>274</v>
      </c>
      <c r="Z24" s="16">
        <v>258.26</v>
      </c>
      <c r="AB24" s="10">
        <v>9</v>
      </c>
      <c r="AC24" s="11">
        <v>275</v>
      </c>
      <c r="AD24" s="16">
        <v>256.57</v>
      </c>
      <c r="AF24" s="10">
        <v>9</v>
      </c>
      <c r="AG24" s="11">
        <v>252</v>
      </c>
      <c r="AH24" s="16">
        <v>237.18</v>
      </c>
      <c r="AJ24" s="10">
        <v>9</v>
      </c>
      <c r="AK24" s="11">
        <v>257</v>
      </c>
      <c r="AL24" s="16">
        <v>240.69000000000003</v>
      </c>
      <c r="AN24" s="10">
        <v>9</v>
      </c>
      <c r="AO24" s="11">
        <v>236</v>
      </c>
      <c r="AP24" s="16">
        <v>220.46</v>
      </c>
      <c r="AR24" s="10">
        <v>10</v>
      </c>
      <c r="AS24" s="11">
        <v>246</v>
      </c>
      <c r="AT24" s="16">
        <v>232.63000000000002</v>
      </c>
      <c r="AU24" s="23"/>
      <c r="AV24" s="10">
        <v>10</v>
      </c>
      <c r="AW24" s="11">
        <v>256</v>
      </c>
      <c r="AX24" s="16">
        <v>241.44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 t="s">
        <v>74</v>
      </c>
      <c r="E25" s="11" t="s">
        <v>74</v>
      </c>
      <c r="F25" s="16" t="s">
        <v>74</v>
      </c>
      <c r="H25" s="10" t="s">
        <v>74</v>
      </c>
      <c r="I25" s="11" t="s">
        <v>74</v>
      </c>
      <c r="J25" s="16" t="s">
        <v>74</v>
      </c>
      <c r="L25" s="10" t="s">
        <v>74</v>
      </c>
      <c r="M25" s="11" t="s">
        <v>74</v>
      </c>
      <c r="N25" s="16" t="s">
        <v>74</v>
      </c>
      <c r="O25" s="27"/>
      <c r="P25" s="10" t="s">
        <v>74</v>
      </c>
      <c r="Q25" s="11" t="s">
        <v>74</v>
      </c>
      <c r="R25" s="16" t="s">
        <v>74</v>
      </c>
      <c r="S25" s="27"/>
      <c r="T25" s="10" t="s">
        <v>74</v>
      </c>
      <c r="U25" s="11" t="s">
        <v>74</v>
      </c>
      <c r="V25" s="16" t="s">
        <v>74</v>
      </c>
      <c r="X25" s="10" t="s">
        <v>74</v>
      </c>
      <c r="Y25" s="11" t="s">
        <v>74</v>
      </c>
      <c r="Z25" s="16" t="s">
        <v>74</v>
      </c>
      <c r="AB25" s="10" t="s">
        <v>74</v>
      </c>
      <c r="AC25" s="11" t="s">
        <v>74</v>
      </c>
      <c r="AD25" s="16" t="s">
        <v>74</v>
      </c>
      <c r="AF25" s="10" t="s">
        <v>74</v>
      </c>
      <c r="AG25" s="11" t="s">
        <v>74</v>
      </c>
      <c r="AH25" s="16" t="s">
        <v>74</v>
      </c>
      <c r="AJ25" s="10" t="s">
        <v>74</v>
      </c>
      <c r="AK25" s="11" t="s">
        <v>74</v>
      </c>
      <c r="AL25" s="16" t="s">
        <v>74</v>
      </c>
      <c r="AN25" s="10" t="s">
        <v>74</v>
      </c>
      <c r="AO25" s="11" t="s">
        <v>74</v>
      </c>
      <c r="AP25" s="16" t="s">
        <v>74</v>
      </c>
      <c r="AR25" s="10" t="s">
        <v>74</v>
      </c>
      <c r="AS25" s="11" t="s">
        <v>74</v>
      </c>
      <c r="AT25" s="16" t="s">
        <v>74</v>
      </c>
      <c r="AU25" s="23"/>
      <c r="AV25" s="10" t="s">
        <v>74</v>
      </c>
      <c r="AW25" s="11" t="s">
        <v>74</v>
      </c>
      <c r="AX25" s="16" t="s">
        <v>74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31</v>
      </c>
      <c r="E26" s="11">
        <v>855</v>
      </c>
      <c r="F26" s="16">
        <v>795.59</v>
      </c>
      <c r="H26" s="10">
        <v>32</v>
      </c>
      <c r="I26" s="11">
        <v>810</v>
      </c>
      <c r="J26" s="16">
        <v>756.22</v>
      </c>
      <c r="L26" s="10">
        <v>34</v>
      </c>
      <c r="M26" s="11">
        <v>799</v>
      </c>
      <c r="N26" s="16">
        <v>750.35</v>
      </c>
      <c r="O26" s="27"/>
      <c r="P26" s="10">
        <v>38</v>
      </c>
      <c r="Q26" s="11">
        <v>717</v>
      </c>
      <c r="R26" s="16">
        <v>667.15000000000009</v>
      </c>
      <c r="S26" s="27"/>
      <c r="T26" s="10">
        <v>38</v>
      </c>
      <c r="U26" s="11">
        <v>686</v>
      </c>
      <c r="V26" s="16">
        <v>640.29</v>
      </c>
      <c r="X26" s="10">
        <v>35</v>
      </c>
      <c r="Y26" s="11">
        <v>676</v>
      </c>
      <c r="Z26" s="16">
        <v>628.38</v>
      </c>
      <c r="AB26" s="10">
        <v>34</v>
      </c>
      <c r="AC26" s="11">
        <v>654</v>
      </c>
      <c r="AD26" s="16">
        <v>603.1</v>
      </c>
      <c r="AF26" s="10">
        <v>32</v>
      </c>
      <c r="AG26" s="11">
        <v>651</v>
      </c>
      <c r="AH26" s="16">
        <v>608.12</v>
      </c>
      <c r="AJ26" s="10">
        <v>31</v>
      </c>
      <c r="AK26" s="11">
        <v>643</v>
      </c>
      <c r="AL26" s="16">
        <v>606.65</v>
      </c>
      <c r="AN26" s="10">
        <v>27</v>
      </c>
      <c r="AO26" s="11">
        <v>632</v>
      </c>
      <c r="AP26" s="16">
        <v>595.46</v>
      </c>
      <c r="AR26" s="10">
        <v>26</v>
      </c>
      <c r="AS26" s="11">
        <v>612</v>
      </c>
      <c r="AT26" s="16">
        <v>579.28</v>
      </c>
      <c r="AU26" s="23"/>
      <c r="AV26" s="10">
        <v>27</v>
      </c>
      <c r="AW26" s="11">
        <v>610</v>
      </c>
      <c r="AX26" s="16">
        <v>574.79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6</v>
      </c>
      <c r="E27" s="11">
        <v>149</v>
      </c>
      <c r="F27" s="16">
        <v>131.16</v>
      </c>
      <c r="H27" s="10">
        <v>5</v>
      </c>
      <c r="I27" s="11">
        <v>133</v>
      </c>
      <c r="J27" s="16">
        <v>115.61</v>
      </c>
      <c r="L27" s="10">
        <v>5</v>
      </c>
      <c r="M27" s="11">
        <v>124</v>
      </c>
      <c r="N27" s="16">
        <v>107.81</v>
      </c>
      <c r="O27" s="27"/>
      <c r="P27" s="10">
        <v>5</v>
      </c>
      <c r="Q27" s="11">
        <v>127</v>
      </c>
      <c r="R27" s="16">
        <v>113.19000000000001</v>
      </c>
      <c r="S27" s="27"/>
      <c r="T27" s="10">
        <v>4</v>
      </c>
      <c r="U27" s="11">
        <v>107</v>
      </c>
      <c r="V27" s="16">
        <v>92.75</v>
      </c>
      <c r="X27" s="10">
        <v>5</v>
      </c>
      <c r="Y27" s="11">
        <v>95</v>
      </c>
      <c r="Z27" s="16">
        <v>83.99</v>
      </c>
      <c r="AB27" s="10">
        <v>5</v>
      </c>
      <c r="AC27" s="11">
        <v>88</v>
      </c>
      <c r="AD27" s="16">
        <v>75.959999999999994</v>
      </c>
      <c r="AF27" s="10">
        <v>5</v>
      </c>
      <c r="AG27" s="11">
        <v>71</v>
      </c>
      <c r="AH27" s="16">
        <v>58.63</v>
      </c>
      <c r="AJ27" s="10">
        <v>6</v>
      </c>
      <c r="AK27" s="11">
        <v>80</v>
      </c>
      <c r="AL27" s="16">
        <v>61.290000000000006</v>
      </c>
      <c r="AN27" s="10">
        <v>6</v>
      </c>
      <c r="AO27" s="11">
        <v>74</v>
      </c>
      <c r="AP27" s="16">
        <v>60.66</v>
      </c>
      <c r="AR27" s="10" t="s">
        <v>74</v>
      </c>
      <c r="AS27" s="11" t="s">
        <v>74</v>
      </c>
      <c r="AT27" s="16" t="s">
        <v>74</v>
      </c>
      <c r="AU27" s="23"/>
      <c r="AV27" s="10" t="s">
        <v>74</v>
      </c>
      <c r="AW27" s="11" t="s">
        <v>74</v>
      </c>
      <c r="AX27" s="16" t="s">
        <v>74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10</v>
      </c>
      <c r="E28" s="11">
        <v>102</v>
      </c>
      <c r="F28" s="16">
        <v>87.539999999999992</v>
      </c>
      <c r="H28" s="10">
        <v>9</v>
      </c>
      <c r="I28" s="11">
        <v>96</v>
      </c>
      <c r="J28" s="16">
        <v>83.210000000000008</v>
      </c>
      <c r="L28" s="10">
        <v>9</v>
      </c>
      <c r="M28" s="11">
        <v>88</v>
      </c>
      <c r="N28" s="16">
        <v>81.089999999999989</v>
      </c>
      <c r="O28" s="27"/>
      <c r="P28" s="10">
        <v>8</v>
      </c>
      <c r="Q28" s="11">
        <v>42</v>
      </c>
      <c r="R28" s="16">
        <v>37.230000000000004</v>
      </c>
      <c r="S28" s="27"/>
      <c r="T28" s="10">
        <v>7</v>
      </c>
      <c r="U28" s="11">
        <v>89</v>
      </c>
      <c r="V28" s="16">
        <v>78.97999999999999</v>
      </c>
      <c r="X28" s="10">
        <v>8</v>
      </c>
      <c r="Y28" s="11">
        <v>88</v>
      </c>
      <c r="Z28" s="16">
        <v>80.539999999999992</v>
      </c>
      <c r="AB28" s="10">
        <v>8</v>
      </c>
      <c r="AC28" s="11">
        <v>102</v>
      </c>
      <c r="AD28" s="16">
        <v>92.7</v>
      </c>
      <c r="AF28" s="10">
        <v>8</v>
      </c>
      <c r="AG28" s="11">
        <v>99</v>
      </c>
      <c r="AH28" s="16">
        <v>87.439999999999984</v>
      </c>
      <c r="AJ28" s="10">
        <v>8</v>
      </c>
      <c r="AK28" s="11">
        <v>96</v>
      </c>
      <c r="AL28" s="16">
        <v>86.32</v>
      </c>
      <c r="AN28" s="10">
        <v>8</v>
      </c>
      <c r="AO28" s="11">
        <v>98</v>
      </c>
      <c r="AP28" s="16">
        <v>90.429999999999978</v>
      </c>
      <c r="AR28" s="10">
        <v>8</v>
      </c>
      <c r="AS28" s="11">
        <v>98</v>
      </c>
      <c r="AT28" s="16">
        <v>90.32</v>
      </c>
      <c r="AU28" s="23"/>
      <c r="AV28" s="10">
        <v>9</v>
      </c>
      <c r="AW28" s="11">
        <v>96</v>
      </c>
      <c r="AX28" s="16">
        <v>89.92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38</v>
      </c>
      <c r="E29" s="11">
        <v>524</v>
      </c>
      <c r="F29" s="16">
        <v>488.70999999999992</v>
      </c>
      <c r="H29" s="10">
        <v>37</v>
      </c>
      <c r="I29" s="11">
        <v>443</v>
      </c>
      <c r="J29" s="16">
        <v>411.5</v>
      </c>
      <c r="L29" s="10">
        <v>37</v>
      </c>
      <c r="M29" s="11">
        <v>370</v>
      </c>
      <c r="N29" s="16">
        <v>348.36</v>
      </c>
      <c r="O29" s="27"/>
      <c r="P29" s="10">
        <v>37</v>
      </c>
      <c r="Q29" s="11">
        <v>325</v>
      </c>
      <c r="R29" s="16">
        <v>300.74</v>
      </c>
      <c r="S29" s="27"/>
      <c r="T29" s="10">
        <v>35</v>
      </c>
      <c r="U29" s="11">
        <v>303</v>
      </c>
      <c r="V29" s="16">
        <v>282.79000000000002</v>
      </c>
      <c r="X29" s="10">
        <v>36</v>
      </c>
      <c r="Y29" s="11">
        <v>297</v>
      </c>
      <c r="Z29" s="16">
        <v>272.23</v>
      </c>
      <c r="AB29" s="10">
        <v>35</v>
      </c>
      <c r="AC29" s="11">
        <v>281</v>
      </c>
      <c r="AD29" s="16">
        <v>257.14999999999998</v>
      </c>
      <c r="AF29" s="10">
        <v>35</v>
      </c>
      <c r="AG29" s="11">
        <v>265</v>
      </c>
      <c r="AH29" s="16">
        <v>242.71999999999997</v>
      </c>
      <c r="AJ29" s="10">
        <v>34</v>
      </c>
      <c r="AK29" s="11">
        <v>268</v>
      </c>
      <c r="AL29" s="16">
        <v>247.92</v>
      </c>
      <c r="AN29" s="10">
        <v>30</v>
      </c>
      <c r="AO29" s="11">
        <v>271</v>
      </c>
      <c r="AP29" s="16">
        <v>251.03</v>
      </c>
      <c r="AR29" s="10">
        <v>30</v>
      </c>
      <c r="AS29" s="11">
        <v>265</v>
      </c>
      <c r="AT29" s="16">
        <v>248.94</v>
      </c>
      <c r="AU29" s="23"/>
      <c r="AV29" s="10">
        <v>32</v>
      </c>
      <c r="AW29" s="11">
        <v>267</v>
      </c>
      <c r="AX29" s="16">
        <v>245.49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143</v>
      </c>
      <c r="E30" s="17">
        <v>1147</v>
      </c>
      <c r="F30" s="16">
        <v>1048.81</v>
      </c>
      <c r="H30" s="10">
        <v>138</v>
      </c>
      <c r="I30" s="17">
        <v>1112</v>
      </c>
      <c r="J30" s="16">
        <v>1023.9200000000001</v>
      </c>
      <c r="L30" s="10">
        <v>139</v>
      </c>
      <c r="M30" s="17">
        <v>1122</v>
      </c>
      <c r="N30" s="16">
        <v>1037.6400000000001</v>
      </c>
      <c r="O30" s="27"/>
      <c r="P30" s="10">
        <v>137</v>
      </c>
      <c r="Q30" s="17">
        <v>1132</v>
      </c>
      <c r="R30" s="16">
        <v>1043.5800000000002</v>
      </c>
      <c r="S30" s="27"/>
      <c r="T30" s="10">
        <v>139</v>
      </c>
      <c r="U30" s="17">
        <v>1125</v>
      </c>
      <c r="V30" s="16">
        <v>1032.81</v>
      </c>
      <c r="X30" s="10">
        <v>139</v>
      </c>
      <c r="Y30" s="17">
        <v>1066</v>
      </c>
      <c r="Z30" s="16">
        <v>977.09999999999991</v>
      </c>
      <c r="AB30" s="10">
        <v>139</v>
      </c>
      <c r="AC30" s="17">
        <v>1008</v>
      </c>
      <c r="AD30" s="16">
        <v>925.55</v>
      </c>
      <c r="AF30" s="10">
        <v>134</v>
      </c>
      <c r="AG30" s="17">
        <v>1012</v>
      </c>
      <c r="AH30" s="16">
        <v>934.53000000000009</v>
      </c>
      <c r="AJ30" s="10">
        <v>140</v>
      </c>
      <c r="AK30" s="17">
        <v>931</v>
      </c>
      <c r="AL30" s="16">
        <v>847.02</v>
      </c>
      <c r="AN30" s="10">
        <v>138</v>
      </c>
      <c r="AO30" s="17">
        <v>904</v>
      </c>
      <c r="AP30" s="16">
        <v>823.85</v>
      </c>
      <c r="AR30" s="10">
        <v>140</v>
      </c>
      <c r="AS30" s="17">
        <v>855</v>
      </c>
      <c r="AT30" s="16">
        <v>778.09</v>
      </c>
      <c r="AU30" s="23"/>
      <c r="AV30" s="10">
        <v>140</v>
      </c>
      <c r="AW30" s="17">
        <v>844</v>
      </c>
      <c r="AX30" s="16">
        <v>761.29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374</v>
      </c>
      <c r="E31" s="18">
        <v>4997</v>
      </c>
      <c r="F31" s="15">
        <v>4599.9799999999996</v>
      </c>
      <c r="H31" s="14">
        <v>368</v>
      </c>
      <c r="I31" s="18">
        <v>4753</v>
      </c>
      <c r="J31" s="15">
        <v>4358.1100000000006</v>
      </c>
      <c r="L31" s="14">
        <v>369</v>
      </c>
      <c r="M31" s="18">
        <v>4569</v>
      </c>
      <c r="N31" s="15">
        <v>4222.51</v>
      </c>
      <c r="O31" s="27"/>
      <c r="P31" s="14">
        <v>372</v>
      </c>
      <c r="Q31" s="18">
        <v>4375</v>
      </c>
      <c r="R31" s="15">
        <v>4016.88</v>
      </c>
      <c r="S31" s="27"/>
      <c r="T31" s="14">
        <v>368</v>
      </c>
      <c r="U31" s="18">
        <v>4321</v>
      </c>
      <c r="V31" s="15">
        <v>3971.95</v>
      </c>
      <c r="X31" s="14">
        <v>363</v>
      </c>
      <c r="Y31" s="18">
        <v>4285</v>
      </c>
      <c r="Z31" s="15">
        <v>3930.73</v>
      </c>
      <c r="AB31" s="14">
        <v>359</v>
      </c>
      <c r="AC31" s="18">
        <v>4177</v>
      </c>
      <c r="AD31" s="15">
        <v>3810.8499999999995</v>
      </c>
      <c r="AF31" s="14">
        <v>352</v>
      </c>
      <c r="AG31" s="18">
        <v>4125</v>
      </c>
      <c r="AH31" s="15">
        <v>3782.62</v>
      </c>
      <c r="AJ31" s="14">
        <v>354</v>
      </c>
      <c r="AK31" s="18">
        <v>4064</v>
      </c>
      <c r="AL31" s="15">
        <v>3709.7700000000004</v>
      </c>
      <c r="AN31" s="14">
        <v>344</v>
      </c>
      <c r="AO31" s="18">
        <v>4034</v>
      </c>
      <c r="AP31" s="15">
        <v>3702.28</v>
      </c>
      <c r="AR31" s="14">
        <v>336</v>
      </c>
      <c r="AS31" s="18">
        <v>3898</v>
      </c>
      <c r="AT31" s="15">
        <v>3584.01</v>
      </c>
      <c r="AU31" s="23"/>
      <c r="AV31" s="14">
        <v>340</v>
      </c>
      <c r="AW31" s="18">
        <v>3872</v>
      </c>
      <c r="AX31" s="15">
        <v>3546.41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85</v>
      </c>
      <c r="E32" s="17">
        <v>348</v>
      </c>
      <c r="F32" s="16">
        <v>298.96000000000004</v>
      </c>
      <c r="H32" s="10">
        <v>88</v>
      </c>
      <c r="I32" s="17">
        <v>347</v>
      </c>
      <c r="J32" s="16">
        <v>301.11</v>
      </c>
      <c r="L32" s="10">
        <v>87</v>
      </c>
      <c r="M32" s="17">
        <v>350</v>
      </c>
      <c r="N32" s="16">
        <v>302.34000000000003</v>
      </c>
      <c r="O32" s="27"/>
      <c r="P32" s="10">
        <v>83</v>
      </c>
      <c r="Q32" s="17">
        <v>361</v>
      </c>
      <c r="R32" s="16">
        <v>304.97000000000003</v>
      </c>
      <c r="S32" s="27"/>
      <c r="T32" s="10">
        <v>82</v>
      </c>
      <c r="U32" s="17">
        <v>342</v>
      </c>
      <c r="V32" s="16">
        <v>293.01000000000005</v>
      </c>
      <c r="X32" s="10">
        <v>83</v>
      </c>
      <c r="Y32" s="17">
        <v>362</v>
      </c>
      <c r="Z32" s="16">
        <v>300.72999999999996</v>
      </c>
      <c r="AB32" s="10">
        <v>85</v>
      </c>
      <c r="AC32" s="17">
        <v>337</v>
      </c>
      <c r="AD32" s="16">
        <v>288.66999999999996</v>
      </c>
      <c r="AF32" s="10">
        <v>83</v>
      </c>
      <c r="AG32" s="17">
        <v>337</v>
      </c>
      <c r="AH32" s="16">
        <v>283.49</v>
      </c>
      <c r="AJ32" s="10">
        <v>74</v>
      </c>
      <c r="AK32" s="17">
        <v>306</v>
      </c>
      <c r="AL32" s="16">
        <v>258.68</v>
      </c>
      <c r="AN32" s="10">
        <v>74</v>
      </c>
      <c r="AO32" s="17">
        <v>298</v>
      </c>
      <c r="AP32" s="16">
        <v>247.16</v>
      </c>
      <c r="AR32" s="10">
        <v>67</v>
      </c>
      <c r="AS32" s="17">
        <v>305</v>
      </c>
      <c r="AT32" s="16">
        <v>256.06</v>
      </c>
      <c r="AU32" s="23"/>
      <c r="AV32" s="10">
        <v>65</v>
      </c>
      <c r="AW32" s="17">
        <v>275</v>
      </c>
      <c r="AX32" s="16">
        <v>229.57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86</v>
      </c>
      <c r="E33" s="11">
        <v>626</v>
      </c>
      <c r="F33" s="16">
        <v>525.97</v>
      </c>
      <c r="H33" s="10">
        <v>88</v>
      </c>
      <c r="I33" s="11">
        <v>617</v>
      </c>
      <c r="J33" s="16">
        <v>503.75</v>
      </c>
      <c r="L33" s="10">
        <v>90</v>
      </c>
      <c r="M33" s="11">
        <v>618</v>
      </c>
      <c r="N33" s="16">
        <v>521.24</v>
      </c>
      <c r="O33" s="27"/>
      <c r="P33" s="10">
        <v>88</v>
      </c>
      <c r="Q33" s="11">
        <v>669</v>
      </c>
      <c r="R33" s="16">
        <v>567.89</v>
      </c>
      <c r="S33" s="27"/>
      <c r="T33" s="10">
        <v>84</v>
      </c>
      <c r="U33" s="11">
        <v>619</v>
      </c>
      <c r="V33" s="16">
        <v>525.78</v>
      </c>
      <c r="X33" s="10">
        <v>90</v>
      </c>
      <c r="Y33" s="11">
        <v>656</v>
      </c>
      <c r="Z33" s="16">
        <v>555.81999999999994</v>
      </c>
      <c r="AB33" s="10">
        <v>92</v>
      </c>
      <c r="AC33" s="11">
        <v>668</v>
      </c>
      <c r="AD33" s="16">
        <v>569.51</v>
      </c>
      <c r="AF33" s="10">
        <v>93</v>
      </c>
      <c r="AG33" s="11">
        <v>654</v>
      </c>
      <c r="AH33" s="16">
        <v>555.45000000000005</v>
      </c>
      <c r="AJ33" s="10">
        <v>93</v>
      </c>
      <c r="AK33" s="11">
        <v>644</v>
      </c>
      <c r="AL33" s="16">
        <v>546.54999999999995</v>
      </c>
      <c r="AN33" s="10">
        <v>84</v>
      </c>
      <c r="AO33" s="11">
        <v>653</v>
      </c>
      <c r="AP33" s="16">
        <v>558.41</v>
      </c>
      <c r="AR33" s="10">
        <v>81</v>
      </c>
      <c r="AS33" s="11">
        <v>662</v>
      </c>
      <c r="AT33" s="16">
        <v>561.93000000000006</v>
      </c>
      <c r="AU33" s="23"/>
      <c r="AV33" s="10">
        <v>80</v>
      </c>
      <c r="AW33" s="11">
        <v>663</v>
      </c>
      <c r="AX33" s="16">
        <v>567.18000000000006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168</v>
      </c>
      <c r="E34" s="11">
        <v>1039</v>
      </c>
      <c r="F34" s="16">
        <v>753.98</v>
      </c>
      <c r="H34" s="10">
        <v>170</v>
      </c>
      <c r="I34" s="11">
        <v>1062</v>
      </c>
      <c r="J34" s="16">
        <v>751.13999999999987</v>
      </c>
      <c r="L34" s="10">
        <v>166</v>
      </c>
      <c r="M34" s="11">
        <v>1115</v>
      </c>
      <c r="N34" s="16">
        <v>788.17000000000007</v>
      </c>
      <c r="O34" s="27"/>
      <c r="P34" s="10">
        <v>165</v>
      </c>
      <c r="Q34" s="11">
        <v>1037</v>
      </c>
      <c r="R34" s="16">
        <v>719.54</v>
      </c>
      <c r="S34" s="27"/>
      <c r="T34" s="10">
        <v>158</v>
      </c>
      <c r="U34" s="11">
        <v>980</v>
      </c>
      <c r="V34" s="16">
        <v>690.41000000000008</v>
      </c>
      <c r="X34" s="10">
        <v>148</v>
      </c>
      <c r="Y34" s="11">
        <v>914</v>
      </c>
      <c r="Z34" s="16">
        <v>649.52</v>
      </c>
      <c r="AB34" s="10">
        <v>151</v>
      </c>
      <c r="AC34" s="11">
        <v>882</v>
      </c>
      <c r="AD34" s="16">
        <v>639.54</v>
      </c>
      <c r="AF34" s="10">
        <v>149</v>
      </c>
      <c r="AG34" s="11">
        <v>867</v>
      </c>
      <c r="AH34" s="16">
        <v>634.73</v>
      </c>
      <c r="AJ34" s="10">
        <v>155</v>
      </c>
      <c r="AK34" s="11">
        <v>839</v>
      </c>
      <c r="AL34" s="16">
        <v>617.23</v>
      </c>
      <c r="AN34" s="10">
        <v>148</v>
      </c>
      <c r="AO34" s="11">
        <v>808</v>
      </c>
      <c r="AP34" s="16">
        <v>590.02</v>
      </c>
      <c r="AR34" s="10">
        <v>140</v>
      </c>
      <c r="AS34" s="11">
        <v>764</v>
      </c>
      <c r="AT34" s="16">
        <v>549.89</v>
      </c>
      <c r="AU34" s="23"/>
      <c r="AV34" s="10">
        <v>151</v>
      </c>
      <c r="AW34" s="11">
        <v>754</v>
      </c>
      <c r="AX34" s="16">
        <v>535.72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43</v>
      </c>
      <c r="E35" s="11">
        <v>534</v>
      </c>
      <c r="F35" s="16">
        <v>463.79999999999995</v>
      </c>
      <c r="H35" s="10">
        <v>44</v>
      </c>
      <c r="I35" s="11">
        <v>515</v>
      </c>
      <c r="J35" s="16">
        <v>462.39000000000004</v>
      </c>
      <c r="L35" s="10">
        <v>48</v>
      </c>
      <c r="M35" s="11">
        <v>665</v>
      </c>
      <c r="N35" s="16">
        <v>582.16</v>
      </c>
      <c r="O35" s="27"/>
      <c r="P35" s="10">
        <v>47</v>
      </c>
      <c r="Q35" s="11">
        <v>541</v>
      </c>
      <c r="R35" s="16">
        <v>475.58</v>
      </c>
      <c r="S35" s="27"/>
      <c r="T35" s="10">
        <v>50</v>
      </c>
      <c r="U35" s="11">
        <v>578</v>
      </c>
      <c r="V35" s="16">
        <v>506.6</v>
      </c>
      <c r="X35" s="10">
        <v>50</v>
      </c>
      <c r="Y35" s="11">
        <v>544</v>
      </c>
      <c r="Z35" s="16">
        <v>476.53999999999996</v>
      </c>
      <c r="AB35" s="10">
        <v>51</v>
      </c>
      <c r="AC35" s="11">
        <v>539</v>
      </c>
      <c r="AD35" s="16">
        <v>471.16</v>
      </c>
      <c r="AF35" s="10">
        <v>49</v>
      </c>
      <c r="AG35" s="11">
        <v>507</v>
      </c>
      <c r="AH35" s="16">
        <v>421.02</v>
      </c>
      <c r="AJ35" s="10">
        <v>47</v>
      </c>
      <c r="AK35" s="11">
        <v>555</v>
      </c>
      <c r="AL35" s="16">
        <v>469.90999999999997</v>
      </c>
      <c r="AN35" s="10">
        <v>50</v>
      </c>
      <c r="AO35" s="11">
        <v>524</v>
      </c>
      <c r="AP35" s="16">
        <v>442.59000000000003</v>
      </c>
      <c r="AR35" s="10">
        <v>51</v>
      </c>
      <c r="AS35" s="11">
        <v>549</v>
      </c>
      <c r="AT35" s="16">
        <v>441.3</v>
      </c>
      <c r="AU35" s="23"/>
      <c r="AV35" s="10">
        <v>48</v>
      </c>
      <c r="AW35" s="11">
        <v>563</v>
      </c>
      <c r="AX35" s="16">
        <v>470.59999999999997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 t="s">
        <v>74</v>
      </c>
      <c r="E36" s="11" t="s">
        <v>74</v>
      </c>
      <c r="F36" s="16" t="s">
        <v>74</v>
      </c>
      <c r="H36" s="10" t="s">
        <v>74</v>
      </c>
      <c r="I36" s="11" t="s">
        <v>74</v>
      </c>
      <c r="J36" s="16" t="s">
        <v>74</v>
      </c>
      <c r="L36" s="10" t="s">
        <v>74</v>
      </c>
      <c r="M36" s="11" t="s">
        <v>74</v>
      </c>
      <c r="N36" s="16" t="s">
        <v>74</v>
      </c>
      <c r="O36" s="27"/>
      <c r="P36" s="10" t="s">
        <v>74</v>
      </c>
      <c r="Q36" s="11" t="s">
        <v>74</v>
      </c>
      <c r="R36" s="16" t="s">
        <v>74</v>
      </c>
      <c r="S36" s="27"/>
      <c r="T36" s="10" t="s">
        <v>74</v>
      </c>
      <c r="U36" s="11" t="s">
        <v>74</v>
      </c>
      <c r="V36" s="16" t="s">
        <v>74</v>
      </c>
      <c r="X36" s="10" t="s">
        <v>74</v>
      </c>
      <c r="Y36" s="11" t="s">
        <v>74</v>
      </c>
      <c r="Z36" s="16" t="s">
        <v>74</v>
      </c>
      <c r="AB36" s="10" t="s">
        <v>74</v>
      </c>
      <c r="AC36" s="11" t="s">
        <v>74</v>
      </c>
      <c r="AD36" s="16" t="s">
        <v>74</v>
      </c>
      <c r="AF36" s="10" t="s">
        <v>74</v>
      </c>
      <c r="AG36" s="11" t="s">
        <v>74</v>
      </c>
      <c r="AH36" s="16" t="s">
        <v>74</v>
      </c>
      <c r="AJ36" s="10" t="s">
        <v>74</v>
      </c>
      <c r="AK36" s="11" t="s">
        <v>74</v>
      </c>
      <c r="AL36" s="16" t="s">
        <v>74</v>
      </c>
      <c r="AN36" s="10" t="s">
        <v>74</v>
      </c>
      <c r="AO36" s="11" t="s">
        <v>74</v>
      </c>
      <c r="AP36" s="16" t="s">
        <v>74</v>
      </c>
      <c r="AR36" s="10">
        <v>0</v>
      </c>
      <c r="AS36" s="11">
        <v>0</v>
      </c>
      <c r="AT36" s="16">
        <v>0</v>
      </c>
      <c r="AU36" s="23"/>
      <c r="AV36" s="10" t="s">
        <v>74</v>
      </c>
      <c r="AW36" s="11" t="s">
        <v>74</v>
      </c>
      <c r="AX36" s="16" t="s">
        <v>74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8</v>
      </c>
      <c r="E37" s="11">
        <v>124</v>
      </c>
      <c r="F37" s="16">
        <v>117.69</v>
      </c>
      <c r="H37" s="10">
        <v>8</v>
      </c>
      <c r="I37" s="11">
        <v>117</v>
      </c>
      <c r="J37" s="16">
        <v>111.72999999999999</v>
      </c>
      <c r="L37" s="10">
        <v>7</v>
      </c>
      <c r="M37" s="11">
        <v>107</v>
      </c>
      <c r="N37" s="16">
        <v>101.78999999999999</v>
      </c>
      <c r="O37" s="27"/>
      <c r="P37" s="10">
        <v>9</v>
      </c>
      <c r="Q37" s="11">
        <v>157</v>
      </c>
      <c r="R37" s="16">
        <v>148.26</v>
      </c>
      <c r="S37" s="27"/>
      <c r="T37" s="10">
        <v>8</v>
      </c>
      <c r="U37" s="11">
        <v>157</v>
      </c>
      <c r="V37" s="16">
        <v>148.43</v>
      </c>
      <c r="X37" s="10">
        <v>8</v>
      </c>
      <c r="Y37" s="11">
        <v>157</v>
      </c>
      <c r="Z37" s="16">
        <v>147.44</v>
      </c>
      <c r="AB37" s="10">
        <v>8</v>
      </c>
      <c r="AC37" s="11">
        <v>150</v>
      </c>
      <c r="AD37" s="16">
        <v>142.26</v>
      </c>
      <c r="AF37" s="10">
        <v>7</v>
      </c>
      <c r="AG37" s="11">
        <v>151</v>
      </c>
      <c r="AH37" s="16">
        <v>140.88999999999999</v>
      </c>
      <c r="AJ37" s="10">
        <v>7</v>
      </c>
      <c r="AK37" s="11">
        <v>156</v>
      </c>
      <c r="AL37" s="16">
        <v>143.69</v>
      </c>
      <c r="AN37" s="10">
        <v>6</v>
      </c>
      <c r="AO37" s="11">
        <v>138</v>
      </c>
      <c r="AP37" s="16">
        <v>124.55</v>
      </c>
      <c r="AR37" s="10">
        <v>5</v>
      </c>
      <c r="AS37" s="11">
        <v>122</v>
      </c>
      <c r="AT37" s="16">
        <v>111.78</v>
      </c>
      <c r="AU37" s="23"/>
      <c r="AV37" s="10">
        <v>5</v>
      </c>
      <c r="AW37" s="11">
        <v>120</v>
      </c>
      <c r="AX37" s="16">
        <v>111.28999999999999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6</v>
      </c>
      <c r="E38" s="11">
        <v>188</v>
      </c>
      <c r="F38" s="16">
        <v>171.65</v>
      </c>
      <c r="H38" s="10">
        <v>8</v>
      </c>
      <c r="I38" s="11">
        <v>194</v>
      </c>
      <c r="J38" s="16">
        <v>175.52999999999997</v>
      </c>
      <c r="L38" s="10">
        <v>9</v>
      </c>
      <c r="M38" s="11">
        <v>84</v>
      </c>
      <c r="N38" s="16">
        <v>77.11</v>
      </c>
      <c r="O38" s="27"/>
      <c r="P38" s="10">
        <v>10</v>
      </c>
      <c r="Q38" s="11">
        <v>145</v>
      </c>
      <c r="R38" s="16">
        <v>130.46</v>
      </c>
      <c r="S38" s="27"/>
      <c r="T38" s="10">
        <v>12</v>
      </c>
      <c r="U38" s="11">
        <v>151</v>
      </c>
      <c r="V38" s="16">
        <v>135.51</v>
      </c>
      <c r="X38" s="10">
        <v>12</v>
      </c>
      <c r="Y38" s="11">
        <v>136</v>
      </c>
      <c r="Z38" s="16">
        <v>122.26</v>
      </c>
      <c r="AB38" s="10">
        <v>13</v>
      </c>
      <c r="AC38" s="11">
        <v>145</v>
      </c>
      <c r="AD38" s="16">
        <v>127.16000000000001</v>
      </c>
      <c r="AF38" s="10">
        <v>12</v>
      </c>
      <c r="AG38" s="11">
        <v>141</v>
      </c>
      <c r="AH38" s="16">
        <v>123.11</v>
      </c>
      <c r="AJ38" s="10">
        <v>13</v>
      </c>
      <c r="AK38" s="11">
        <v>152</v>
      </c>
      <c r="AL38" s="16">
        <v>131.32</v>
      </c>
      <c r="AN38" s="10">
        <v>14</v>
      </c>
      <c r="AO38" s="11">
        <v>146</v>
      </c>
      <c r="AP38" s="16">
        <v>120.97</v>
      </c>
      <c r="AR38" s="10">
        <v>15</v>
      </c>
      <c r="AS38" s="11">
        <v>145</v>
      </c>
      <c r="AT38" s="16">
        <v>120.09</v>
      </c>
      <c r="AU38" s="23"/>
      <c r="AV38" s="10">
        <v>15</v>
      </c>
      <c r="AW38" s="11">
        <v>149</v>
      </c>
      <c r="AX38" s="16">
        <v>123.6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17</v>
      </c>
      <c r="E39" s="11">
        <v>142</v>
      </c>
      <c r="F39" s="16">
        <v>104.94</v>
      </c>
      <c r="H39" s="10">
        <v>17</v>
      </c>
      <c r="I39" s="11">
        <v>133</v>
      </c>
      <c r="J39" s="16">
        <v>102.78999999999999</v>
      </c>
      <c r="L39" s="10">
        <v>16</v>
      </c>
      <c r="M39" s="11">
        <v>133</v>
      </c>
      <c r="N39" s="16">
        <v>104.1</v>
      </c>
      <c r="O39" s="27"/>
      <c r="P39" s="10">
        <v>13</v>
      </c>
      <c r="Q39" s="11">
        <v>112</v>
      </c>
      <c r="R39" s="16">
        <v>88.24</v>
      </c>
      <c r="S39" s="27"/>
      <c r="T39" s="10">
        <v>18</v>
      </c>
      <c r="U39" s="11">
        <v>140</v>
      </c>
      <c r="V39" s="16">
        <v>109.39</v>
      </c>
      <c r="X39" s="10">
        <v>18</v>
      </c>
      <c r="Y39" s="11">
        <v>132</v>
      </c>
      <c r="Z39" s="16">
        <v>99.499999999999972</v>
      </c>
      <c r="AB39" s="10">
        <v>15</v>
      </c>
      <c r="AC39" s="11">
        <v>120</v>
      </c>
      <c r="AD39" s="16">
        <v>88.65</v>
      </c>
      <c r="AF39" s="10">
        <v>18</v>
      </c>
      <c r="AG39" s="11">
        <v>142</v>
      </c>
      <c r="AH39" s="16">
        <v>102.32</v>
      </c>
      <c r="AJ39" s="10">
        <v>18</v>
      </c>
      <c r="AK39" s="11">
        <v>141</v>
      </c>
      <c r="AL39" s="16">
        <v>107.83</v>
      </c>
      <c r="AN39" s="10">
        <v>23</v>
      </c>
      <c r="AO39" s="11">
        <v>145</v>
      </c>
      <c r="AP39" s="16">
        <v>106.10000000000001</v>
      </c>
      <c r="AR39" s="10">
        <v>17</v>
      </c>
      <c r="AS39" s="11">
        <v>110</v>
      </c>
      <c r="AT39" s="16">
        <v>81.990000000000009</v>
      </c>
      <c r="AU39" s="23"/>
      <c r="AV39" s="10">
        <v>20</v>
      </c>
      <c r="AW39" s="11">
        <v>133</v>
      </c>
      <c r="AX39" s="16">
        <v>102.76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72</v>
      </c>
      <c r="E40" s="11">
        <v>460</v>
      </c>
      <c r="F40" s="16">
        <v>340.09</v>
      </c>
      <c r="H40" s="10">
        <v>67</v>
      </c>
      <c r="I40" s="11">
        <v>414</v>
      </c>
      <c r="J40" s="16">
        <v>291.85999999999996</v>
      </c>
      <c r="L40" s="10">
        <v>63</v>
      </c>
      <c r="M40" s="11">
        <v>401</v>
      </c>
      <c r="N40" s="16">
        <v>281.08000000000004</v>
      </c>
      <c r="O40" s="27"/>
      <c r="P40" s="10">
        <v>60</v>
      </c>
      <c r="Q40" s="11">
        <v>413</v>
      </c>
      <c r="R40" s="16">
        <v>281.88</v>
      </c>
      <c r="S40" s="27"/>
      <c r="T40" s="10">
        <v>58</v>
      </c>
      <c r="U40" s="11">
        <v>417</v>
      </c>
      <c r="V40" s="16">
        <v>292.57</v>
      </c>
      <c r="X40" s="10">
        <v>62</v>
      </c>
      <c r="Y40" s="11">
        <v>390</v>
      </c>
      <c r="Z40" s="16">
        <v>275.95000000000005</v>
      </c>
      <c r="AB40" s="10">
        <v>62</v>
      </c>
      <c r="AC40" s="11">
        <v>385</v>
      </c>
      <c r="AD40" s="16">
        <v>273.38</v>
      </c>
      <c r="AF40" s="10">
        <v>64</v>
      </c>
      <c r="AG40" s="11">
        <v>378</v>
      </c>
      <c r="AH40" s="16">
        <v>263.88</v>
      </c>
      <c r="AJ40" s="10">
        <v>64</v>
      </c>
      <c r="AK40" s="11">
        <v>381</v>
      </c>
      <c r="AL40" s="16">
        <v>266.58</v>
      </c>
      <c r="AN40" s="10">
        <v>67</v>
      </c>
      <c r="AO40" s="11">
        <v>416</v>
      </c>
      <c r="AP40" s="16">
        <v>281.69</v>
      </c>
      <c r="AR40" s="10">
        <v>67</v>
      </c>
      <c r="AS40" s="11">
        <v>417</v>
      </c>
      <c r="AT40" s="16">
        <v>294.7</v>
      </c>
      <c r="AU40" s="23"/>
      <c r="AV40" s="10">
        <v>65</v>
      </c>
      <c r="AW40" s="11">
        <v>417</v>
      </c>
      <c r="AX40" s="16">
        <v>284.90000000000003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7</v>
      </c>
      <c r="E41" s="11">
        <v>18</v>
      </c>
      <c r="F41" s="16">
        <v>12.05</v>
      </c>
      <c r="H41" s="10">
        <v>8</v>
      </c>
      <c r="I41" s="11">
        <v>21</v>
      </c>
      <c r="J41" s="16">
        <v>13.37</v>
      </c>
      <c r="L41" s="10">
        <v>8</v>
      </c>
      <c r="M41" s="11">
        <v>21</v>
      </c>
      <c r="N41" s="16">
        <v>12.72</v>
      </c>
      <c r="O41" s="27"/>
      <c r="P41" s="10">
        <v>8</v>
      </c>
      <c r="Q41" s="11">
        <v>23</v>
      </c>
      <c r="R41" s="16">
        <v>13.56</v>
      </c>
      <c r="S41" s="27"/>
      <c r="T41" s="10">
        <v>6</v>
      </c>
      <c r="U41" s="11">
        <v>17</v>
      </c>
      <c r="V41" s="16">
        <v>10.64</v>
      </c>
      <c r="X41" s="10">
        <v>6</v>
      </c>
      <c r="Y41" s="11">
        <v>20</v>
      </c>
      <c r="Z41" s="16">
        <v>14.02</v>
      </c>
      <c r="AB41" s="10">
        <v>7</v>
      </c>
      <c r="AC41" s="11">
        <v>17</v>
      </c>
      <c r="AD41" s="16">
        <v>11.77</v>
      </c>
      <c r="AF41" s="10">
        <v>7</v>
      </c>
      <c r="AG41" s="11">
        <v>12</v>
      </c>
      <c r="AH41" s="16">
        <v>7.3</v>
      </c>
      <c r="AJ41" s="10">
        <v>9</v>
      </c>
      <c r="AK41" s="11">
        <v>16</v>
      </c>
      <c r="AL41" s="16">
        <v>9.75</v>
      </c>
      <c r="AN41" s="10">
        <v>6</v>
      </c>
      <c r="AO41" s="11">
        <v>10</v>
      </c>
      <c r="AP41" s="16">
        <v>6.67</v>
      </c>
      <c r="AR41" s="10">
        <v>8</v>
      </c>
      <c r="AS41" s="11">
        <v>12</v>
      </c>
      <c r="AT41" s="16">
        <v>6.27</v>
      </c>
      <c r="AU41" s="23"/>
      <c r="AV41" s="10" t="s">
        <v>74</v>
      </c>
      <c r="AW41" s="11" t="s">
        <v>74</v>
      </c>
      <c r="AX41" s="16" t="s">
        <v>74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 t="s">
        <v>74</v>
      </c>
      <c r="E42" s="11" t="s">
        <v>74</v>
      </c>
      <c r="F42" s="16" t="s">
        <v>74</v>
      </c>
      <c r="H42" s="10" t="s">
        <v>74</v>
      </c>
      <c r="I42" s="11" t="s">
        <v>74</v>
      </c>
      <c r="J42" s="16" t="s">
        <v>74</v>
      </c>
      <c r="L42" s="10" t="s">
        <v>74</v>
      </c>
      <c r="M42" s="11" t="s">
        <v>74</v>
      </c>
      <c r="N42" s="16" t="s">
        <v>74</v>
      </c>
      <c r="O42" s="27"/>
      <c r="P42" s="10" t="s">
        <v>74</v>
      </c>
      <c r="Q42" s="11" t="s">
        <v>74</v>
      </c>
      <c r="R42" s="16" t="s">
        <v>74</v>
      </c>
      <c r="S42" s="27"/>
      <c r="T42" s="10" t="s">
        <v>74</v>
      </c>
      <c r="U42" s="11" t="s">
        <v>74</v>
      </c>
      <c r="V42" s="16" t="s">
        <v>74</v>
      </c>
      <c r="X42" s="10" t="s">
        <v>74</v>
      </c>
      <c r="Y42" s="11" t="s">
        <v>74</v>
      </c>
      <c r="Z42" s="16" t="s">
        <v>74</v>
      </c>
      <c r="AB42" s="10" t="s">
        <v>74</v>
      </c>
      <c r="AC42" s="11" t="s">
        <v>74</v>
      </c>
      <c r="AD42" s="16" t="s">
        <v>74</v>
      </c>
      <c r="AF42" s="10" t="s">
        <v>74</v>
      </c>
      <c r="AG42" s="11" t="s">
        <v>74</v>
      </c>
      <c r="AH42" s="16" t="s">
        <v>74</v>
      </c>
      <c r="AJ42" s="10" t="s">
        <v>74</v>
      </c>
      <c r="AK42" s="11" t="s">
        <v>74</v>
      </c>
      <c r="AL42" s="16" t="s">
        <v>74</v>
      </c>
      <c r="AN42" s="10" t="s">
        <v>74</v>
      </c>
      <c r="AO42" s="11" t="s">
        <v>74</v>
      </c>
      <c r="AP42" s="16" t="s">
        <v>74</v>
      </c>
      <c r="AR42" s="10" t="s">
        <v>74</v>
      </c>
      <c r="AS42" s="11" t="s">
        <v>74</v>
      </c>
      <c r="AT42" s="16" t="s">
        <v>74</v>
      </c>
      <c r="AU42" s="23"/>
      <c r="AV42" s="10" t="s">
        <v>74</v>
      </c>
      <c r="AW42" s="11" t="s">
        <v>74</v>
      </c>
      <c r="AX42" s="16" t="s">
        <v>74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37</v>
      </c>
      <c r="E43" s="11">
        <v>126</v>
      </c>
      <c r="F43" s="16">
        <v>101.16</v>
      </c>
      <c r="H43" s="10">
        <v>35</v>
      </c>
      <c r="I43" s="11">
        <v>108</v>
      </c>
      <c r="J43" s="16">
        <v>88.78</v>
      </c>
      <c r="L43" s="10">
        <v>35</v>
      </c>
      <c r="M43" s="11">
        <v>117</v>
      </c>
      <c r="N43" s="16">
        <v>98.73</v>
      </c>
      <c r="O43" s="27"/>
      <c r="P43" s="10">
        <v>32</v>
      </c>
      <c r="Q43" s="11">
        <v>83</v>
      </c>
      <c r="R43" s="16">
        <v>70.98</v>
      </c>
      <c r="S43" s="27"/>
      <c r="T43" s="10">
        <v>29</v>
      </c>
      <c r="U43" s="11">
        <v>68</v>
      </c>
      <c r="V43" s="16">
        <v>55.84</v>
      </c>
      <c r="X43" s="10">
        <v>28</v>
      </c>
      <c r="Y43" s="11">
        <v>77</v>
      </c>
      <c r="Z43" s="16">
        <v>63.480000000000004</v>
      </c>
      <c r="AB43" s="10">
        <v>25</v>
      </c>
      <c r="AC43" s="11">
        <v>53</v>
      </c>
      <c r="AD43" s="16">
        <v>42.21</v>
      </c>
      <c r="AF43" s="10">
        <v>28</v>
      </c>
      <c r="AG43" s="11">
        <v>69</v>
      </c>
      <c r="AH43" s="16">
        <v>52.19</v>
      </c>
      <c r="AJ43" s="10">
        <v>28</v>
      </c>
      <c r="AK43" s="11">
        <v>68</v>
      </c>
      <c r="AL43" s="16">
        <v>47.68</v>
      </c>
      <c r="AN43" s="10">
        <v>29</v>
      </c>
      <c r="AO43" s="11">
        <v>70</v>
      </c>
      <c r="AP43" s="16">
        <v>50.93</v>
      </c>
      <c r="AR43" s="10">
        <v>28</v>
      </c>
      <c r="AS43" s="11">
        <v>74</v>
      </c>
      <c r="AT43" s="16">
        <v>54.01</v>
      </c>
      <c r="AU43" s="23"/>
      <c r="AV43" s="10">
        <v>30</v>
      </c>
      <c r="AW43" s="11">
        <v>75</v>
      </c>
      <c r="AX43" s="16">
        <v>54.32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17</v>
      </c>
      <c r="E44" s="11">
        <v>67</v>
      </c>
      <c r="F44" s="16">
        <v>46.260000000000005</v>
      </c>
      <c r="H44" s="10">
        <v>18</v>
      </c>
      <c r="I44" s="11">
        <v>70</v>
      </c>
      <c r="J44" s="16">
        <v>49.070000000000007</v>
      </c>
      <c r="L44" s="10">
        <v>22</v>
      </c>
      <c r="M44" s="11">
        <v>98</v>
      </c>
      <c r="N44" s="16">
        <v>72.95</v>
      </c>
      <c r="O44" s="27"/>
      <c r="P44" s="10">
        <v>20</v>
      </c>
      <c r="Q44" s="11">
        <v>96</v>
      </c>
      <c r="R44" s="16">
        <v>68.87</v>
      </c>
      <c r="S44" s="27"/>
      <c r="T44" s="10">
        <v>21</v>
      </c>
      <c r="U44" s="11">
        <v>99</v>
      </c>
      <c r="V44" s="16">
        <v>70.89</v>
      </c>
      <c r="X44" s="10">
        <v>18</v>
      </c>
      <c r="Y44" s="11">
        <v>93</v>
      </c>
      <c r="Z44" s="16">
        <v>69.61</v>
      </c>
      <c r="AB44" s="10">
        <v>19</v>
      </c>
      <c r="AC44" s="11">
        <v>102</v>
      </c>
      <c r="AD44" s="16">
        <v>70.22</v>
      </c>
      <c r="AF44" s="10">
        <v>20</v>
      </c>
      <c r="AG44" s="11">
        <v>103</v>
      </c>
      <c r="AH44" s="16">
        <v>73.210000000000008</v>
      </c>
      <c r="AJ44" s="10">
        <v>20</v>
      </c>
      <c r="AK44" s="11">
        <v>97</v>
      </c>
      <c r="AL44" s="16">
        <v>71.78</v>
      </c>
      <c r="AN44" s="10">
        <v>21</v>
      </c>
      <c r="AO44" s="11">
        <v>100</v>
      </c>
      <c r="AP44" s="16">
        <v>73.36</v>
      </c>
      <c r="AR44" s="10">
        <v>21</v>
      </c>
      <c r="AS44" s="11">
        <v>104</v>
      </c>
      <c r="AT44" s="16">
        <v>69.650000000000006</v>
      </c>
      <c r="AU44" s="23"/>
      <c r="AV44" s="10">
        <v>21</v>
      </c>
      <c r="AW44" s="11">
        <v>109</v>
      </c>
      <c r="AX44" s="16">
        <v>72.12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4</v>
      </c>
      <c r="E45" s="11">
        <v>288</v>
      </c>
      <c r="F45" s="16">
        <v>235.7</v>
      </c>
      <c r="H45" s="10">
        <v>6</v>
      </c>
      <c r="I45" s="11">
        <v>280</v>
      </c>
      <c r="J45" s="16">
        <v>236.3</v>
      </c>
      <c r="L45" s="10">
        <v>4</v>
      </c>
      <c r="M45" s="11">
        <v>282</v>
      </c>
      <c r="N45" s="16">
        <v>243.69000000000003</v>
      </c>
      <c r="O45" s="27"/>
      <c r="P45" s="10" t="s">
        <v>74</v>
      </c>
      <c r="Q45" s="11" t="s">
        <v>74</v>
      </c>
      <c r="R45" s="16" t="s">
        <v>74</v>
      </c>
      <c r="S45" s="27"/>
      <c r="T45" s="10" t="s">
        <v>74</v>
      </c>
      <c r="U45" s="11" t="s">
        <v>74</v>
      </c>
      <c r="V45" s="16" t="s">
        <v>74</v>
      </c>
      <c r="X45" s="10" t="s">
        <v>74</v>
      </c>
      <c r="Y45" s="11" t="s">
        <v>74</v>
      </c>
      <c r="Z45" s="16" t="s">
        <v>74</v>
      </c>
      <c r="AB45" s="10" t="s">
        <v>74</v>
      </c>
      <c r="AC45" s="11" t="s">
        <v>74</v>
      </c>
      <c r="AD45" s="16" t="s">
        <v>74</v>
      </c>
      <c r="AF45" s="10" t="s">
        <v>74</v>
      </c>
      <c r="AG45" s="11" t="s">
        <v>74</v>
      </c>
      <c r="AH45" s="16" t="s">
        <v>74</v>
      </c>
      <c r="AJ45" s="10" t="s">
        <v>74</v>
      </c>
      <c r="AK45" s="11" t="s">
        <v>74</v>
      </c>
      <c r="AL45" s="16" t="s">
        <v>74</v>
      </c>
      <c r="AN45" s="10">
        <v>5</v>
      </c>
      <c r="AO45" s="11">
        <v>238</v>
      </c>
      <c r="AP45" s="16">
        <v>192.51</v>
      </c>
      <c r="AR45" s="10">
        <v>5</v>
      </c>
      <c r="AS45" s="11">
        <v>211</v>
      </c>
      <c r="AT45" s="16">
        <v>173.74</v>
      </c>
      <c r="AU45" s="23"/>
      <c r="AV45" s="10">
        <v>5</v>
      </c>
      <c r="AW45" s="11">
        <v>231</v>
      </c>
      <c r="AX45" s="16">
        <v>190.99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16</v>
      </c>
      <c r="E46" s="11">
        <v>58</v>
      </c>
      <c r="F46" s="16">
        <v>42.58</v>
      </c>
      <c r="H46" s="10">
        <v>17</v>
      </c>
      <c r="I46" s="11">
        <v>58</v>
      </c>
      <c r="J46" s="16">
        <v>41.94</v>
      </c>
      <c r="L46" s="10">
        <v>17</v>
      </c>
      <c r="M46" s="11">
        <v>61</v>
      </c>
      <c r="N46" s="16">
        <v>42.61</v>
      </c>
      <c r="O46" s="27"/>
      <c r="P46" s="10">
        <v>17</v>
      </c>
      <c r="Q46" s="11">
        <v>53</v>
      </c>
      <c r="R46" s="16">
        <v>37.299999999999997</v>
      </c>
      <c r="S46" s="27"/>
      <c r="T46" s="10">
        <v>18</v>
      </c>
      <c r="U46" s="11">
        <v>57</v>
      </c>
      <c r="V46" s="16">
        <v>40.99</v>
      </c>
      <c r="X46" s="10">
        <v>17</v>
      </c>
      <c r="Y46" s="11">
        <v>66</v>
      </c>
      <c r="Z46" s="16">
        <v>47.5</v>
      </c>
      <c r="AB46" s="10">
        <v>18</v>
      </c>
      <c r="AC46" s="11">
        <v>55</v>
      </c>
      <c r="AD46" s="16">
        <v>41.34</v>
      </c>
      <c r="AF46" s="10">
        <v>15</v>
      </c>
      <c r="AG46" s="11">
        <v>47</v>
      </c>
      <c r="AH46" s="16">
        <v>35.339999999999996</v>
      </c>
      <c r="AJ46" s="10">
        <v>14</v>
      </c>
      <c r="AK46" s="11">
        <v>38</v>
      </c>
      <c r="AL46" s="16">
        <v>30.69</v>
      </c>
      <c r="AN46" s="10">
        <v>8</v>
      </c>
      <c r="AO46" s="11">
        <v>39</v>
      </c>
      <c r="AP46" s="16">
        <v>32.339999999999996</v>
      </c>
      <c r="AR46" s="10">
        <v>8</v>
      </c>
      <c r="AS46" s="11">
        <v>34</v>
      </c>
      <c r="AT46" s="16">
        <v>28</v>
      </c>
      <c r="AU46" s="23"/>
      <c r="AV46" s="10">
        <v>8</v>
      </c>
      <c r="AW46" s="11">
        <v>29</v>
      </c>
      <c r="AX46" s="16">
        <v>23.560000000000002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51</v>
      </c>
      <c r="E47" s="11">
        <v>109</v>
      </c>
      <c r="F47" s="16">
        <v>49.27</v>
      </c>
      <c r="H47" s="10">
        <v>50</v>
      </c>
      <c r="I47" s="11">
        <v>91</v>
      </c>
      <c r="J47" s="16">
        <v>44.75</v>
      </c>
      <c r="L47" s="10">
        <v>43</v>
      </c>
      <c r="M47" s="11">
        <v>83</v>
      </c>
      <c r="N47" s="16">
        <v>37.78</v>
      </c>
      <c r="O47" s="27"/>
      <c r="P47" s="10">
        <v>41</v>
      </c>
      <c r="Q47" s="11">
        <v>81</v>
      </c>
      <c r="R47" s="16">
        <v>35.979999999999997</v>
      </c>
      <c r="S47" s="27"/>
      <c r="T47" s="10">
        <v>40</v>
      </c>
      <c r="U47" s="11">
        <v>76</v>
      </c>
      <c r="V47" s="16">
        <v>36.93</v>
      </c>
      <c r="X47" s="10">
        <v>38</v>
      </c>
      <c r="Y47" s="11">
        <v>70</v>
      </c>
      <c r="Z47" s="16">
        <v>33.61</v>
      </c>
      <c r="AB47" s="10">
        <v>43</v>
      </c>
      <c r="AC47" s="11">
        <v>79</v>
      </c>
      <c r="AD47" s="16">
        <v>37.070000000000007</v>
      </c>
      <c r="AF47" s="10">
        <v>36</v>
      </c>
      <c r="AG47" s="11">
        <v>59</v>
      </c>
      <c r="AH47" s="16">
        <v>22.49</v>
      </c>
      <c r="AJ47" s="10">
        <v>37</v>
      </c>
      <c r="AK47" s="11">
        <v>73</v>
      </c>
      <c r="AL47" s="16">
        <v>36.760000000000005</v>
      </c>
      <c r="AN47" s="10">
        <v>34</v>
      </c>
      <c r="AO47" s="11">
        <v>120</v>
      </c>
      <c r="AP47" s="16">
        <v>73.34</v>
      </c>
      <c r="AR47" s="10">
        <v>34</v>
      </c>
      <c r="AS47" s="11">
        <v>78</v>
      </c>
      <c r="AT47" s="16">
        <v>42.41</v>
      </c>
      <c r="AU47" s="23"/>
      <c r="AV47" s="10">
        <v>27</v>
      </c>
      <c r="AW47" s="11">
        <v>69</v>
      </c>
      <c r="AX47" s="16">
        <v>38.94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41</v>
      </c>
      <c r="E48" s="11">
        <v>117</v>
      </c>
      <c r="F48" s="16">
        <v>78.72</v>
      </c>
      <c r="H48" s="10">
        <v>41</v>
      </c>
      <c r="I48" s="11">
        <v>112</v>
      </c>
      <c r="J48" s="16">
        <v>78.61</v>
      </c>
      <c r="L48" s="10">
        <v>42</v>
      </c>
      <c r="M48" s="11">
        <v>119</v>
      </c>
      <c r="N48" s="16">
        <v>81.230000000000018</v>
      </c>
      <c r="O48" s="27"/>
      <c r="P48" s="10">
        <v>43</v>
      </c>
      <c r="Q48" s="11">
        <v>112</v>
      </c>
      <c r="R48" s="16">
        <v>79.199999999999989</v>
      </c>
      <c r="S48" s="27"/>
      <c r="T48" s="10">
        <v>41</v>
      </c>
      <c r="U48" s="11">
        <v>107</v>
      </c>
      <c r="V48" s="16">
        <v>76.38</v>
      </c>
      <c r="X48" s="10">
        <v>41</v>
      </c>
      <c r="Y48" s="11">
        <v>86</v>
      </c>
      <c r="Z48" s="16">
        <v>60.1</v>
      </c>
      <c r="AB48" s="10">
        <v>46</v>
      </c>
      <c r="AC48" s="11">
        <v>98</v>
      </c>
      <c r="AD48" s="16">
        <v>64.650000000000006</v>
      </c>
      <c r="AF48" s="10">
        <v>33</v>
      </c>
      <c r="AG48" s="11">
        <v>68</v>
      </c>
      <c r="AH48" s="16">
        <v>45.17</v>
      </c>
      <c r="AJ48" s="10">
        <v>32</v>
      </c>
      <c r="AK48" s="11">
        <v>66</v>
      </c>
      <c r="AL48" s="16">
        <v>43.39</v>
      </c>
      <c r="AN48" s="10">
        <v>30</v>
      </c>
      <c r="AO48" s="11">
        <v>65</v>
      </c>
      <c r="AP48" s="16">
        <v>43.56</v>
      </c>
      <c r="AR48" s="10">
        <v>23</v>
      </c>
      <c r="AS48" s="11">
        <v>49</v>
      </c>
      <c r="AT48" s="16">
        <v>34.430000000000007</v>
      </c>
      <c r="AU48" s="23"/>
      <c r="AV48" s="10">
        <v>25</v>
      </c>
      <c r="AW48" s="11">
        <v>52</v>
      </c>
      <c r="AX48" s="16">
        <v>36.67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60</v>
      </c>
      <c r="E49" s="11">
        <v>266</v>
      </c>
      <c r="F49" s="16">
        <v>212.46999999999997</v>
      </c>
      <c r="H49" s="10">
        <v>53</v>
      </c>
      <c r="I49" s="11">
        <v>234</v>
      </c>
      <c r="J49" s="16">
        <v>190.14000000000001</v>
      </c>
      <c r="L49" s="10">
        <v>49</v>
      </c>
      <c r="M49" s="11">
        <v>200</v>
      </c>
      <c r="N49" s="16">
        <v>160.77000000000001</v>
      </c>
      <c r="O49" s="27"/>
      <c r="P49" s="10">
        <v>43</v>
      </c>
      <c r="Q49" s="11">
        <v>181</v>
      </c>
      <c r="R49" s="16">
        <v>145.22999999999999</v>
      </c>
      <c r="S49" s="27"/>
      <c r="T49" s="10">
        <v>42</v>
      </c>
      <c r="U49" s="11">
        <v>169</v>
      </c>
      <c r="V49" s="16">
        <v>138.04</v>
      </c>
      <c r="X49" s="10">
        <v>43</v>
      </c>
      <c r="Y49" s="11">
        <v>166</v>
      </c>
      <c r="Z49" s="16">
        <v>134.36000000000001</v>
      </c>
      <c r="AB49" s="10">
        <v>35</v>
      </c>
      <c r="AC49" s="11">
        <v>143</v>
      </c>
      <c r="AD49" s="16">
        <v>114.13000000000001</v>
      </c>
      <c r="AF49" s="10">
        <v>42</v>
      </c>
      <c r="AG49" s="11">
        <v>156</v>
      </c>
      <c r="AH49" s="16">
        <v>118.69999999999999</v>
      </c>
      <c r="AJ49" s="10">
        <v>39</v>
      </c>
      <c r="AK49" s="11">
        <v>139</v>
      </c>
      <c r="AL49" s="16">
        <v>108.32</v>
      </c>
      <c r="AN49" s="10">
        <v>34</v>
      </c>
      <c r="AO49" s="11">
        <v>121</v>
      </c>
      <c r="AP49" s="16">
        <v>96.899999999999991</v>
      </c>
      <c r="AR49" s="10">
        <v>34</v>
      </c>
      <c r="AS49" s="11">
        <v>118</v>
      </c>
      <c r="AT49" s="16">
        <v>96.75</v>
      </c>
      <c r="AU49" s="23"/>
      <c r="AV49" s="10">
        <v>33</v>
      </c>
      <c r="AW49" s="11">
        <v>117</v>
      </c>
      <c r="AX49" s="16">
        <v>95.38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100</v>
      </c>
      <c r="E50" s="11">
        <v>419</v>
      </c>
      <c r="F50" s="16">
        <v>321.17</v>
      </c>
      <c r="H50" s="10">
        <v>101</v>
      </c>
      <c r="I50" s="11">
        <v>425</v>
      </c>
      <c r="J50" s="16">
        <v>340.32</v>
      </c>
      <c r="L50" s="10">
        <v>103</v>
      </c>
      <c r="M50" s="11">
        <v>409</v>
      </c>
      <c r="N50" s="16">
        <v>330.25</v>
      </c>
      <c r="O50" s="27"/>
      <c r="P50" s="10">
        <v>105</v>
      </c>
      <c r="Q50" s="11">
        <v>361</v>
      </c>
      <c r="R50" s="16">
        <v>283.65999999999997</v>
      </c>
      <c r="S50" s="27"/>
      <c r="T50" s="10">
        <v>106</v>
      </c>
      <c r="U50" s="11">
        <v>370</v>
      </c>
      <c r="V50" s="16">
        <v>289.92</v>
      </c>
      <c r="X50" s="10">
        <v>111</v>
      </c>
      <c r="Y50" s="11">
        <v>374</v>
      </c>
      <c r="Z50" s="16">
        <v>291.86</v>
      </c>
      <c r="AB50" s="10">
        <v>111</v>
      </c>
      <c r="AC50" s="11">
        <v>367</v>
      </c>
      <c r="AD50" s="16">
        <v>284.85000000000002</v>
      </c>
      <c r="AF50" s="10">
        <v>106</v>
      </c>
      <c r="AG50" s="11">
        <v>360</v>
      </c>
      <c r="AH50" s="16">
        <v>281.13</v>
      </c>
      <c r="AJ50" s="10">
        <v>103</v>
      </c>
      <c r="AK50" s="11">
        <v>423</v>
      </c>
      <c r="AL50" s="16">
        <v>332.05</v>
      </c>
      <c r="AN50" s="10">
        <v>100</v>
      </c>
      <c r="AO50" s="11">
        <v>389</v>
      </c>
      <c r="AP50" s="16">
        <v>304.84999999999997</v>
      </c>
      <c r="AR50" s="10">
        <v>102</v>
      </c>
      <c r="AS50" s="11">
        <v>353</v>
      </c>
      <c r="AT50" s="16">
        <v>269.87</v>
      </c>
      <c r="AU50" s="23"/>
      <c r="AV50" s="10">
        <v>102</v>
      </c>
      <c r="AW50" s="11">
        <v>334</v>
      </c>
      <c r="AX50" s="16">
        <v>257.53000000000003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8</v>
      </c>
      <c r="E51" s="11">
        <v>56</v>
      </c>
      <c r="F51" s="16">
        <v>51.63</v>
      </c>
      <c r="H51" s="10">
        <v>6</v>
      </c>
      <c r="I51" s="11">
        <v>46</v>
      </c>
      <c r="J51" s="16">
        <v>39.830000000000005</v>
      </c>
      <c r="L51" s="10">
        <v>7</v>
      </c>
      <c r="M51" s="11">
        <v>48</v>
      </c>
      <c r="N51" s="16">
        <v>42.559999999999995</v>
      </c>
      <c r="O51" s="27"/>
      <c r="P51" s="10">
        <v>4</v>
      </c>
      <c r="Q51" s="11">
        <v>36</v>
      </c>
      <c r="R51" s="16">
        <v>33.18</v>
      </c>
      <c r="S51" s="27"/>
      <c r="T51" s="10">
        <v>4</v>
      </c>
      <c r="U51" s="11">
        <v>35</v>
      </c>
      <c r="V51" s="16">
        <v>31.09</v>
      </c>
      <c r="X51" s="10">
        <v>6</v>
      </c>
      <c r="Y51" s="11">
        <v>35</v>
      </c>
      <c r="Z51" s="16">
        <v>32.450000000000003</v>
      </c>
      <c r="AB51" s="10">
        <v>6</v>
      </c>
      <c r="AC51" s="11">
        <v>32</v>
      </c>
      <c r="AD51" s="16">
        <v>29.330000000000002</v>
      </c>
      <c r="AF51" s="10">
        <v>7</v>
      </c>
      <c r="AG51" s="11">
        <v>42</v>
      </c>
      <c r="AH51" s="16">
        <v>37.15</v>
      </c>
      <c r="AJ51" s="10">
        <v>5</v>
      </c>
      <c r="AK51" s="11">
        <v>48</v>
      </c>
      <c r="AL51" s="16">
        <v>43.510000000000005</v>
      </c>
      <c r="AN51" s="10">
        <v>7</v>
      </c>
      <c r="AO51" s="11">
        <v>47</v>
      </c>
      <c r="AP51" s="16">
        <v>42.49</v>
      </c>
      <c r="AR51" s="10">
        <v>7</v>
      </c>
      <c r="AS51" s="11">
        <v>43</v>
      </c>
      <c r="AT51" s="16">
        <v>36.64</v>
      </c>
      <c r="AU51" s="23"/>
      <c r="AV51" s="10">
        <v>5</v>
      </c>
      <c r="AW51" s="11">
        <v>29</v>
      </c>
      <c r="AX51" s="16">
        <v>24.84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59</v>
      </c>
      <c r="E52" s="11">
        <v>99</v>
      </c>
      <c r="F52" s="16">
        <v>61.47</v>
      </c>
      <c r="H52" s="10">
        <v>59</v>
      </c>
      <c r="I52" s="11">
        <v>107</v>
      </c>
      <c r="J52" s="16">
        <v>63.25</v>
      </c>
      <c r="L52" s="10">
        <v>47</v>
      </c>
      <c r="M52" s="11">
        <v>77</v>
      </c>
      <c r="N52" s="16">
        <v>55.13000000000001</v>
      </c>
      <c r="O52" s="27"/>
      <c r="P52" s="10">
        <v>44</v>
      </c>
      <c r="Q52" s="11">
        <v>73</v>
      </c>
      <c r="R52" s="16">
        <v>49.36</v>
      </c>
      <c r="S52" s="27"/>
      <c r="T52" s="10">
        <v>46</v>
      </c>
      <c r="U52" s="11">
        <v>67</v>
      </c>
      <c r="V52" s="16">
        <v>48.83</v>
      </c>
      <c r="X52" s="10">
        <v>43</v>
      </c>
      <c r="Y52" s="11">
        <v>72</v>
      </c>
      <c r="Z52" s="16">
        <v>49.26</v>
      </c>
      <c r="AB52" s="10">
        <v>46</v>
      </c>
      <c r="AC52" s="11">
        <v>71</v>
      </c>
      <c r="AD52" s="16">
        <v>49.660000000000004</v>
      </c>
      <c r="AF52" s="10">
        <v>46</v>
      </c>
      <c r="AG52" s="11">
        <v>72</v>
      </c>
      <c r="AH52" s="16">
        <v>49.180000000000007</v>
      </c>
      <c r="AJ52" s="10">
        <v>49</v>
      </c>
      <c r="AK52" s="11">
        <v>76</v>
      </c>
      <c r="AL52" s="16">
        <v>51.98</v>
      </c>
      <c r="AN52" s="10">
        <v>44</v>
      </c>
      <c r="AO52" s="11">
        <v>73</v>
      </c>
      <c r="AP52" s="16">
        <v>48.67</v>
      </c>
      <c r="AR52" s="10">
        <v>35</v>
      </c>
      <c r="AS52" s="11">
        <v>63</v>
      </c>
      <c r="AT52" s="16">
        <v>40.25</v>
      </c>
      <c r="AU52" s="23"/>
      <c r="AV52" s="10">
        <v>27</v>
      </c>
      <c r="AW52" s="11">
        <v>57</v>
      </c>
      <c r="AX52" s="16">
        <v>39.46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92</v>
      </c>
      <c r="E53" s="11">
        <v>463</v>
      </c>
      <c r="F53" s="16">
        <v>290.48999999999995</v>
      </c>
      <c r="H53" s="10">
        <v>86</v>
      </c>
      <c r="I53" s="11">
        <v>479</v>
      </c>
      <c r="J53" s="16">
        <v>290.49</v>
      </c>
      <c r="L53" s="10">
        <v>83</v>
      </c>
      <c r="M53" s="11">
        <v>458</v>
      </c>
      <c r="N53" s="16">
        <v>280.94</v>
      </c>
      <c r="O53" s="27"/>
      <c r="P53" s="10">
        <v>80</v>
      </c>
      <c r="Q53" s="11">
        <v>412</v>
      </c>
      <c r="R53" s="16">
        <v>260.54000000000002</v>
      </c>
      <c r="S53" s="27"/>
      <c r="T53" s="10">
        <v>79</v>
      </c>
      <c r="U53" s="11">
        <v>414</v>
      </c>
      <c r="V53" s="16">
        <v>257.05</v>
      </c>
      <c r="X53" s="10">
        <v>80</v>
      </c>
      <c r="Y53" s="11">
        <v>439</v>
      </c>
      <c r="Z53" s="16">
        <v>283.10000000000002</v>
      </c>
      <c r="AB53" s="10">
        <v>74</v>
      </c>
      <c r="AC53" s="11">
        <v>378</v>
      </c>
      <c r="AD53" s="16">
        <v>229.48999999999995</v>
      </c>
      <c r="AF53" s="10">
        <v>73</v>
      </c>
      <c r="AG53" s="11">
        <v>299</v>
      </c>
      <c r="AH53" s="16">
        <v>221.83999999999997</v>
      </c>
      <c r="AJ53" s="10">
        <v>72</v>
      </c>
      <c r="AK53" s="11">
        <v>280</v>
      </c>
      <c r="AL53" s="16">
        <v>209.71</v>
      </c>
      <c r="AN53" s="10">
        <v>71</v>
      </c>
      <c r="AO53" s="11">
        <v>248</v>
      </c>
      <c r="AP53" s="16">
        <v>190.25</v>
      </c>
      <c r="AR53" s="10">
        <v>69</v>
      </c>
      <c r="AS53" s="11">
        <v>261</v>
      </c>
      <c r="AT53" s="16">
        <v>197.09</v>
      </c>
      <c r="AU53" s="23"/>
      <c r="AV53" s="10">
        <v>64</v>
      </c>
      <c r="AW53" s="11">
        <v>257</v>
      </c>
      <c r="AX53" s="16">
        <v>187.84999999999997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 t="s">
        <v>74</v>
      </c>
      <c r="AK54" s="11" t="s">
        <v>74</v>
      </c>
      <c r="AL54" s="16" t="s">
        <v>74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 t="s">
        <v>74</v>
      </c>
      <c r="AW54" s="11" t="s">
        <v>74</v>
      </c>
      <c r="AX54" s="16" t="s">
        <v>74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18</v>
      </c>
      <c r="E55" s="11">
        <v>148</v>
      </c>
      <c r="F55" s="16">
        <v>116.76000000000002</v>
      </c>
      <c r="H55" s="10">
        <v>18</v>
      </c>
      <c r="I55" s="11">
        <v>138</v>
      </c>
      <c r="J55" s="16">
        <v>112.88</v>
      </c>
      <c r="L55" s="10">
        <v>18</v>
      </c>
      <c r="M55" s="11">
        <v>127</v>
      </c>
      <c r="N55" s="16">
        <v>105.06</v>
      </c>
      <c r="O55" s="27"/>
      <c r="P55" s="10">
        <v>18</v>
      </c>
      <c r="Q55" s="11">
        <v>124</v>
      </c>
      <c r="R55" s="16">
        <v>102.1</v>
      </c>
      <c r="S55" s="27"/>
      <c r="T55" s="10">
        <v>18</v>
      </c>
      <c r="U55" s="11">
        <v>137</v>
      </c>
      <c r="V55" s="16">
        <v>104.69999999999999</v>
      </c>
      <c r="X55" s="10">
        <v>19</v>
      </c>
      <c r="Y55" s="11">
        <v>150</v>
      </c>
      <c r="Z55" s="16">
        <v>116.35</v>
      </c>
      <c r="AB55" s="10">
        <v>19</v>
      </c>
      <c r="AC55" s="11">
        <v>135</v>
      </c>
      <c r="AD55" s="16">
        <v>109.39</v>
      </c>
      <c r="AF55" s="10">
        <v>20</v>
      </c>
      <c r="AG55" s="11">
        <v>138</v>
      </c>
      <c r="AH55" s="16">
        <v>108.94999999999999</v>
      </c>
      <c r="AJ55" s="10">
        <v>21</v>
      </c>
      <c r="AK55" s="11">
        <v>148</v>
      </c>
      <c r="AL55" s="16">
        <v>113.35</v>
      </c>
      <c r="AN55" s="10">
        <v>23</v>
      </c>
      <c r="AO55" s="11">
        <v>146</v>
      </c>
      <c r="AP55" s="16">
        <v>110.83000000000001</v>
      </c>
      <c r="AR55" s="10">
        <v>23</v>
      </c>
      <c r="AS55" s="11">
        <v>142</v>
      </c>
      <c r="AT55" s="16">
        <v>105.44999999999999</v>
      </c>
      <c r="AU55" s="23"/>
      <c r="AV55" s="10">
        <v>23</v>
      </c>
      <c r="AW55" s="11">
        <v>140</v>
      </c>
      <c r="AX55" s="16">
        <v>103.44999999999999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111</v>
      </c>
      <c r="E56" s="11">
        <v>1026</v>
      </c>
      <c r="F56" s="16">
        <v>697.67000000000007</v>
      </c>
      <c r="H56" s="10">
        <v>107</v>
      </c>
      <c r="I56" s="11">
        <v>969</v>
      </c>
      <c r="J56" s="16">
        <v>689.96</v>
      </c>
      <c r="L56" s="10">
        <v>104</v>
      </c>
      <c r="M56" s="11">
        <v>924</v>
      </c>
      <c r="N56" s="16">
        <v>671.46</v>
      </c>
      <c r="O56" s="27"/>
      <c r="P56" s="10">
        <v>103</v>
      </c>
      <c r="Q56" s="11">
        <v>855</v>
      </c>
      <c r="R56" s="16">
        <v>625.81999999999994</v>
      </c>
      <c r="S56" s="27"/>
      <c r="T56" s="10">
        <v>95</v>
      </c>
      <c r="U56" s="11">
        <v>872</v>
      </c>
      <c r="V56" s="16">
        <v>635.76</v>
      </c>
      <c r="X56" s="10">
        <v>92</v>
      </c>
      <c r="Y56" s="11">
        <v>838</v>
      </c>
      <c r="Z56" s="16">
        <v>608.04</v>
      </c>
      <c r="AB56" s="10">
        <v>91</v>
      </c>
      <c r="AC56" s="11">
        <v>795</v>
      </c>
      <c r="AD56" s="16">
        <v>573.52</v>
      </c>
      <c r="AF56" s="10">
        <v>89</v>
      </c>
      <c r="AG56" s="11">
        <v>771</v>
      </c>
      <c r="AH56" s="16">
        <v>571.64</v>
      </c>
      <c r="AJ56" s="10">
        <v>81</v>
      </c>
      <c r="AK56" s="11">
        <v>758</v>
      </c>
      <c r="AL56" s="16">
        <v>574.5</v>
      </c>
      <c r="AN56" s="10">
        <v>81</v>
      </c>
      <c r="AO56" s="11">
        <v>762</v>
      </c>
      <c r="AP56" s="16">
        <v>562.17999999999995</v>
      </c>
      <c r="AR56" s="10">
        <v>79</v>
      </c>
      <c r="AS56" s="11">
        <v>777</v>
      </c>
      <c r="AT56" s="16">
        <v>572.32000000000005</v>
      </c>
      <c r="AU56" s="23"/>
      <c r="AV56" s="10">
        <v>86</v>
      </c>
      <c r="AW56" s="11">
        <v>781</v>
      </c>
      <c r="AX56" s="16">
        <v>572.60000000000014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125</v>
      </c>
      <c r="E57" s="11">
        <v>528</v>
      </c>
      <c r="F57" s="16">
        <v>337.21000000000004</v>
      </c>
      <c r="H57" s="10">
        <v>127</v>
      </c>
      <c r="I57" s="11">
        <v>516</v>
      </c>
      <c r="J57" s="16">
        <v>331.03999999999996</v>
      </c>
      <c r="L57" s="10">
        <v>116</v>
      </c>
      <c r="M57" s="11">
        <v>481</v>
      </c>
      <c r="N57" s="16">
        <v>308.83</v>
      </c>
      <c r="O57" s="27"/>
      <c r="P57" s="10">
        <v>113</v>
      </c>
      <c r="Q57" s="11">
        <v>439</v>
      </c>
      <c r="R57" s="16">
        <v>282.65000000000003</v>
      </c>
      <c r="S57" s="27"/>
      <c r="T57" s="10">
        <v>117</v>
      </c>
      <c r="U57" s="11">
        <v>440</v>
      </c>
      <c r="V57" s="16">
        <v>288.42</v>
      </c>
      <c r="X57" s="10">
        <v>108</v>
      </c>
      <c r="Y57" s="11">
        <v>417</v>
      </c>
      <c r="Z57" s="16">
        <v>259.06000000000006</v>
      </c>
      <c r="AB57" s="10">
        <v>109</v>
      </c>
      <c r="AC57" s="11">
        <v>353</v>
      </c>
      <c r="AD57" s="16">
        <v>204.27999999999997</v>
      </c>
      <c r="AF57" s="10">
        <v>109</v>
      </c>
      <c r="AG57" s="11">
        <v>326</v>
      </c>
      <c r="AH57" s="16">
        <v>184.04</v>
      </c>
      <c r="AJ57" s="10">
        <v>109</v>
      </c>
      <c r="AK57" s="11">
        <v>333</v>
      </c>
      <c r="AL57" s="16">
        <v>189.88</v>
      </c>
      <c r="AN57" s="10">
        <v>105</v>
      </c>
      <c r="AO57" s="11">
        <v>318</v>
      </c>
      <c r="AP57" s="16">
        <v>178.19</v>
      </c>
      <c r="AR57" s="10">
        <v>91</v>
      </c>
      <c r="AS57" s="11">
        <v>300</v>
      </c>
      <c r="AT57" s="16">
        <v>170.73</v>
      </c>
      <c r="AU57" s="23"/>
      <c r="AV57" s="10">
        <v>93</v>
      </c>
      <c r="AW57" s="11">
        <v>294</v>
      </c>
      <c r="AX57" s="16">
        <v>168.88000000000002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17</v>
      </c>
      <c r="E58" s="11">
        <v>535</v>
      </c>
      <c r="F58" s="16">
        <v>358.24999999999994</v>
      </c>
      <c r="H58" s="10">
        <v>16</v>
      </c>
      <c r="I58" s="11">
        <v>506</v>
      </c>
      <c r="J58" s="16">
        <v>337.71999999999997</v>
      </c>
      <c r="L58" s="10">
        <v>15</v>
      </c>
      <c r="M58" s="11">
        <v>522</v>
      </c>
      <c r="N58" s="16">
        <v>357.61</v>
      </c>
      <c r="O58" s="27"/>
      <c r="P58" s="10">
        <v>16</v>
      </c>
      <c r="Q58" s="11">
        <v>518</v>
      </c>
      <c r="R58" s="16">
        <v>344.13</v>
      </c>
      <c r="S58" s="27"/>
      <c r="T58" s="10">
        <v>16</v>
      </c>
      <c r="U58" s="11">
        <v>513</v>
      </c>
      <c r="V58" s="16">
        <v>344.55</v>
      </c>
      <c r="X58" s="10">
        <v>18</v>
      </c>
      <c r="Y58" s="11">
        <v>488</v>
      </c>
      <c r="Z58" s="16">
        <v>332.11</v>
      </c>
      <c r="AB58" s="10">
        <v>17</v>
      </c>
      <c r="AC58" s="11">
        <v>471</v>
      </c>
      <c r="AD58" s="16">
        <v>316.74</v>
      </c>
      <c r="AF58" s="10">
        <v>16</v>
      </c>
      <c r="AG58" s="11">
        <v>458</v>
      </c>
      <c r="AH58" s="16">
        <v>310.96999999999997</v>
      </c>
      <c r="AJ58" s="10">
        <v>15</v>
      </c>
      <c r="AK58" s="11">
        <v>416</v>
      </c>
      <c r="AL58" s="16">
        <v>290.3</v>
      </c>
      <c r="AN58" s="10">
        <v>16</v>
      </c>
      <c r="AO58" s="11">
        <v>414</v>
      </c>
      <c r="AP58" s="16">
        <v>287.19</v>
      </c>
      <c r="AR58" s="10">
        <v>16</v>
      </c>
      <c r="AS58" s="11">
        <v>461</v>
      </c>
      <c r="AT58" s="16">
        <v>320.96999999999997</v>
      </c>
      <c r="AU58" s="23"/>
      <c r="AV58" s="10">
        <v>16</v>
      </c>
      <c r="AW58" s="11">
        <v>430</v>
      </c>
      <c r="AX58" s="16">
        <v>294.28000000000003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36</v>
      </c>
      <c r="E59" s="11">
        <v>154</v>
      </c>
      <c r="F59" s="16">
        <v>68.58</v>
      </c>
      <c r="H59" s="10">
        <v>32</v>
      </c>
      <c r="I59" s="11">
        <v>109</v>
      </c>
      <c r="J59" s="16">
        <v>49.49</v>
      </c>
      <c r="L59" s="10">
        <v>36</v>
      </c>
      <c r="M59" s="11">
        <v>133</v>
      </c>
      <c r="N59" s="16">
        <v>59.16</v>
      </c>
      <c r="O59" s="27"/>
      <c r="P59" s="10">
        <v>30</v>
      </c>
      <c r="Q59" s="11">
        <v>106</v>
      </c>
      <c r="R59" s="16">
        <v>45.4</v>
      </c>
      <c r="S59" s="27"/>
      <c r="T59" s="10">
        <v>31</v>
      </c>
      <c r="U59" s="11">
        <v>95</v>
      </c>
      <c r="V59" s="16">
        <v>40.99</v>
      </c>
      <c r="X59" s="10">
        <v>29</v>
      </c>
      <c r="Y59" s="11">
        <v>93</v>
      </c>
      <c r="Z59" s="16">
        <v>40.69</v>
      </c>
      <c r="AB59" s="10">
        <v>27</v>
      </c>
      <c r="AC59" s="11">
        <v>89</v>
      </c>
      <c r="AD59" s="16">
        <v>36.989999999999995</v>
      </c>
      <c r="AF59" s="10">
        <v>29</v>
      </c>
      <c r="AG59" s="11">
        <v>77</v>
      </c>
      <c r="AH59" s="16">
        <v>36.89</v>
      </c>
      <c r="AJ59" s="10">
        <v>27</v>
      </c>
      <c r="AK59" s="11">
        <v>70</v>
      </c>
      <c r="AL59" s="16">
        <v>34.44</v>
      </c>
      <c r="AN59" s="10">
        <v>25</v>
      </c>
      <c r="AO59" s="11">
        <v>74</v>
      </c>
      <c r="AP59" s="16">
        <v>32.619999999999997</v>
      </c>
      <c r="AR59" s="10">
        <v>24</v>
      </c>
      <c r="AS59" s="11">
        <v>70</v>
      </c>
      <c r="AT59" s="16">
        <v>32.090000000000003</v>
      </c>
      <c r="AU59" s="23"/>
      <c r="AV59" s="10">
        <v>25</v>
      </c>
      <c r="AW59" s="11">
        <v>61</v>
      </c>
      <c r="AX59" s="16">
        <v>26.38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80</v>
      </c>
      <c r="E60" s="11">
        <v>153</v>
      </c>
      <c r="F60" s="16">
        <v>68.850000000000009</v>
      </c>
      <c r="H60" s="10">
        <v>73</v>
      </c>
      <c r="I60" s="11">
        <v>135</v>
      </c>
      <c r="J60" s="16">
        <v>65.27</v>
      </c>
      <c r="L60" s="10">
        <v>68</v>
      </c>
      <c r="M60" s="11">
        <v>126</v>
      </c>
      <c r="N60" s="16">
        <v>63.110000000000007</v>
      </c>
      <c r="O60" s="27"/>
      <c r="P60" s="10">
        <v>69</v>
      </c>
      <c r="Q60" s="11">
        <v>126</v>
      </c>
      <c r="R60" s="16">
        <v>60.569999999999993</v>
      </c>
      <c r="S60" s="27"/>
      <c r="T60" s="10">
        <v>75</v>
      </c>
      <c r="U60" s="11">
        <v>155</v>
      </c>
      <c r="V60" s="16">
        <v>71.92</v>
      </c>
      <c r="X60" s="10">
        <v>73</v>
      </c>
      <c r="Y60" s="11">
        <v>148</v>
      </c>
      <c r="Z60" s="16">
        <v>69.88000000000001</v>
      </c>
      <c r="AB60" s="10">
        <v>65</v>
      </c>
      <c r="AC60" s="11">
        <v>131</v>
      </c>
      <c r="AD60" s="16">
        <v>62.36</v>
      </c>
      <c r="AF60" s="10">
        <v>65</v>
      </c>
      <c r="AG60" s="11">
        <v>131</v>
      </c>
      <c r="AH60" s="16">
        <v>60.99</v>
      </c>
      <c r="AJ60" s="10">
        <v>65</v>
      </c>
      <c r="AK60" s="11">
        <v>129</v>
      </c>
      <c r="AL60" s="16">
        <v>61.919999999999995</v>
      </c>
      <c r="AN60" s="10">
        <v>61</v>
      </c>
      <c r="AO60" s="11">
        <v>124</v>
      </c>
      <c r="AP60" s="16">
        <v>62.86</v>
      </c>
      <c r="AR60" s="10">
        <v>62</v>
      </c>
      <c r="AS60" s="11">
        <v>128</v>
      </c>
      <c r="AT60" s="16">
        <v>62.91</v>
      </c>
      <c r="AU60" s="23"/>
      <c r="AV60" s="10">
        <v>62</v>
      </c>
      <c r="AW60" s="11">
        <v>119</v>
      </c>
      <c r="AX60" s="16">
        <v>53.55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145</v>
      </c>
      <c r="E61" s="17">
        <v>288</v>
      </c>
      <c r="F61" s="16">
        <v>154.51</v>
      </c>
      <c r="H61" s="10">
        <v>142</v>
      </c>
      <c r="I61" s="17">
        <v>263</v>
      </c>
      <c r="J61" s="16">
        <v>141.64000000000001</v>
      </c>
      <c r="L61" s="10">
        <v>132</v>
      </c>
      <c r="M61" s="17">
        <v>248</v>
      </c>
      <c r="N61" s="16">
        <v>141.85</v>
      </c>
      <c r="O61" s="27"/>
      <c r="P61" s="10">
        <v>142</v>
      </c>
      <c r="Q61" s="17">
        <v>277</v>
      </c>
      <c r="R61" s="16">
        <v>158.39999999999998</v>
      </c>
      <c r="S61" s="27"/>
      <c r="T61" s="10">
        <v>133</v>
      </c>
      <c r="U61" s="17">
        <v>249</v>
      </c>
      <c r="V61" s="16">
        <v>146.69999999999999</v>
      </c>
      <c r="X61" s="10">
        <v>131</v>
      </c>
      <c r="Y61" s="17">
        <v>246</v>
      </c>
      <c r="Z61" s="16">
        <v>148.37</v>
      </c>
      <c r="AB61" s="10">
        <v>138</v>
      </c>
      <c r="AC61" s="17">
        <v>256</v>
      </c>
      <c r="AD61" s="16">
        <v>155.19999999999999</v>
      </c>
      <c r="AF61" s="10">
        <v>131</v>
      </c>
      <c r="AG61" s="17">
        <v>251</v>
      </c>
      <c r="AH61" s="16">
        <v>148.24</v>
      </c>
      <c r="AJ61" s="10">
        <v>131</v>
      </c>
      <c r="AK61" s="17">
        <v>273</v>
      </c>
      <c r="AL61" s="16">
        <v>161.20999999999998</v>
      </c>
      <c r="AN61" s="10">
        <v>109</v>
      </c>
      <c r="AO61" s="17">
        <v>224</v>
      </c>
      <c r="AP61" s="16">
        <v>139.36000000000001</v>
      </c>
      <c r="AR61" s="10">
        <v>111</v>
      </c>
      <c r="AS61" s="17">
        <v>228</v>
      </c>
      <c r="AT61" s="16">
        <v>147.01999999999998</v>
      </c>
      <c r="AU61" s="23"/>
      <c r="AV61" s="10">
        <v>109</v>
      </c>
      <c r="AW61" s="17">
        <v>227</v>
      </c>
      <c r="AX61" s="16">
        <v>147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1514</v>
      </c>
      <c r="E62" s="18">
        <v>8494</v>
      </c>
      <c r="F62" s="15">
        <v>6189.0700000000006</v>
      </c>
      <c r="H62" s="14">
        <v>1492</v>
      </c>
      <c r="I62" s="18">
        <v>8157</v>
      </c>
      <c r="J62" s="15">
        <v>5986.1600000000017</v>
      </c>
      <c r="L62" s="14">
        <v>1442</v>
      </c>
      <c r="M62" s="18">
        <v>8086</v>
      </c>
      <c r="N62" s="15">
        <v>5992.8</v>
      </c>
      <c r="O62" s="27"/>
      <c r="P62" s="14">
        <v>1412</v>
      </c>
      <c r="Q62" s="18">
        <v>7728</v>
      </c>
      <c r="R62" s="15">
        <v>5703.0799999999981</v>
      </c>
      <c r="S62" s="27"/>
      <c r="T62" s="14">
        <v>1396</v>
      </c>
      <c r="U62" s="18">
        <v>7655</v>
      </c>
      <c r="V62" s="15">
        <v>5680.55</v>
      </c>
      <c r="X62" s="14">
        <v>1381</v>
      </c>
      <c r="Y62" s="18">
        <v>7500</v>
      </c>
      <c r="Z62" s="15">
        <v>5577.84</v>
      </c>
      <c r="AB62" s="14">
        <v>1382</v>
      </c>
      <c r="AC62" s="18">
        <v>7187</v>
      </c>
      <c r="AD62" s="15">
        <v>5325.579999999999</v>
      </c>
      <c r="AF62" s="14">
        <v>1355</v>
      </c>
      <c r="AG62" s="18">
        <v>6962</v>
      </c>
      <c r="AH62" s="15">
        <v>5188.8700000000008</v>
      </c>
      <c r="AJ62" s="14">
        <v>1336</v>
      </c>
      <c r="AK62" s="18">
        <v>6937</v>
      </c>
      <c r="AL62" s="15">
        <v>5224.26</v>
      </c>
      <c r="AN62" s="14">
        <v>1281</v>
      </c>
      <c r="AO62" s="18">
        <v>6765</v>
      </c>
      <c r="AP62" s="15">
        <v>5049.9399999999987</v>
      </c>
      <c r="AR62" s="14">
        <v>1228</v>
      </c>
      <c r="AS62" s="18">
        <v>6609</v>
      </c>
      <c r="AT62" s="15">
        <v>4905.0299999999988</v>
      </c>
      <c r="AU62" s="23"/>
      <c r="AV62" s="14">
        <v>1218</v>
      </c>
      <c r="AW62" s="18">
        <v>6553</v>
      </c>
      <c r="AX62" s="15">
        <v>4857.5000000000009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2128</v>
      </c>
      <c r="E63" s="21">
        <v>14327</v>
      </c>
      <c r="F63" s="22">
        <v>11343.17</v>
      </c>
      <c r="H63" s="20">
        <v>2106</v>
      </c>
      <c r="I63" s="21">
        <v>13802</v>
      </c>
      <c r="J63" s="22">
        <v>10940.410000000002</v>
      </c>
      <c r="L63" s="20">
        <v>2055</v>
      </c>
      <c r="M63" s="21">
        <v>13511</v>
      </c>
      <c r="N63" s="22">
        <v>10773.850000000002</v>
      </c>
      <c r="O63" s="28"/>
      <c r="P63" s="20">
        <v>2040</v>
      </c>
      <c r="Q63" s="21">
        <v>13127</v>
      </c>
      <c r="R63" s="22">
        <v>10435.519999999999</v>
      </c>
      <c r="S63" s="28"/>
      <c r="T63" s="20">
        <v>2022</v>
      </c>
      <c r="U63" s="21">
        <v>12997</v>
      </c>
      <c r="V63" s="22">
        <v>10371.040000000001</v>
      </c>
      <c r="X63" s="20">
        <v>1999</v>
      </c>
      <c r="Y63" s="21">
        <v>12799</v>
      </c>
      <c r="Z63" s="22">
        <v>10228.14</v>
      </c>
      <c r="AB63" s="20">
        <v>1999</v>
      </c>
      <c r="AC63" s="21">
        <v>12284</v>
      </c>
      <c r="AD63" s="22">
        <v>9763.4999999999982</v>
      </c>
      <c r="AF63" s="20">
        <v>1975</v>
      </c>
      <c r="AG63" s="21">
        <v>11958</v>
      </c>
      <c r="AH63" s="22">
        <v>9574.9500000000007</v>
      </c>
      <c r="AJ63" s="20">
        <v>1959</v>
      </c>
      <c r="AK63" s="21">
        <v>11899</v>
      </c>
      <c r="AL63" s="22">
        <v>9541.92</v>
      </c>
      <c r="AN63" s="20">
        <v>1881</v>
      </c>
      <c r="AO63" s="21">
        <v>11617</v>
      </c>
      <c r="AP63" s="22">
        <v>9308.2799999999988</v>
      </c>
      <c r="AR63" s="20">
        <v>1826</v>
      </c>
      <c r="AS63" s="21">
        <v>11330</v>
      </c>
      <c r="AT63" s="22">
        <v>9045.0399999999991</v>
      </c>
      <c r="AU63" s="23"/>
      <c r="AV63" s="20">
        <v>1823</v>
      </c>
      <c r="AW63" s="21">
        <v>11271</v>
      </c>
      <c r="AX63" s="22">
        <v>8962.99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VLOOKUP("&lt;T7Titel&gt;",Uebersetzungen!$B$3:$E$331,Uebersetzungen!$B$2+1,FALSE)</f>
        <v>Wirtschaftsstruktur seit 2011: Region Maloja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111</v>
      </c>
      <c r="E12" s="11">
        <v>346</v>
      </c>
      <c r="F12" s="12">
        <v>246.65000000000003</v>
      </c>
      <c r="H12" s="10">
        <v>110</v>
      </c>
      <c r="I12" s="11">
        <v>354</v>
      </c>
      <c r="J12" s="12">
        <v>250.94</v>
      </c>
      <c r="L12" s="10">
        <v>112</v>
      </c>
      <c r="M12" s="11">
        <v>355</v>
      </c>
      <c r="N12" s="12">
        <v>254.58</v>
      </c>
      <c r="O12" s="27"/>
      <c r="P12" s="10">
        <v>115</v>
      </c>
      <c r="Q12" s="11">
        <v>353</v>
      </c>
      <c r="R12" s="12">
        <v>257.90000000000003</v>
      </c>
      <c r="S12" s="27"/>
      <c r="T12" s="10">
        <v>113</v>
      </c>
      <c r="U12" s="11">
        <v>335</v>
      </c>
      <c r="V12" s="12">
        <v>241.26000000000002</v>
      </c>
      <c r="X12" s="10">
        <v>113</v>
      </c>
      <c r="Y12" s="11">
        <v>331</v>
      </c>
      <c r="Z12" s="12">
        <v>237.31</v>
      </c>
      <c r="AB12" s="10">
        <v>115</v>
      </c>
      <c r="AC12" s="11">
        <v>336</v>
      </c>
      <c r="AD12" s="12">
        <v>241.62000000000003</v>
      </c>
      <c r="AF12" s="10">
        <v>114</v>
      </c>
      <c r="AG12" s="11">
        <v>330</v>
      </c>
      <c r="AH12" s="12">
        <v>239.91</v>
      </c>
      <c r="AJ12" s="10">
        <v>119</v>
      </c>
      <c r="AK12" s="11">
        <v>356</v>
      </c>
      <c r="AL12" s="12">
        <v>255.91999999999996</v>
      </c>
      <c r="AN12" s="10">
        <v>116</v>
      </c>
      <c r="AO12" s="11">
        <v>346</v>
      </c>
      <c r="AP12" s="12">
        <v>251.35000000000002</v>
      </c>
      <c r="AR12" s="10">
        <v>121</v>
      </c>
      <c r="AS12" s="11">
        <v>377</v>
      </c>
      <c r="AT12" s="12">
        <v>265.91000000000003</v>
      </c>
      <c r="AU12" s="23"/>
      <c r="AV12" s="10">
        <v>120</v>
      </c>
      <c r="AW12" s="11">
        <v>373</v>
      </c>
      <c r="AX12" s="12">
        <v>268.13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111</v>
      </c>
      <c r="E13" s="18">
        <v>346</v>
      </c>
      <c r="F13" s="15">
        <v>246.65000000000003</v>
      </c>
      <c r="H13" s="14">
        <v>110</v>
      </c>
      <c r="I13" s="18">
        <v>354</v>
      </c>
      <c r="J13" s="15">
        <v>250.94</v>
      </c>
      <c r="L13" s="14">
        <v>112</v>
      </c>
      <c r="M13" s="18">
        <v>355</v>
      </c>
      <c r="N13" s="15">
        <v>254.58</v>
      </c>
      <c r="O13" s="27"/>
      <c r="P13" s="14">
        <v>115</v>
      </c>
      <c r="Q13" s="18">
        <v>353</v>
      </c>
      <c r="R13" s="15">
        <v>257.90000000000003</v>
      </c>
      <c r="S13" s="27"/>
      <c r="T13" s="14">
        <v>113</v>
      </c>
      <c r="U13" s="18">
        <v>335</v>
      </c>
      <c r="V13" s="15">
        <v>241.26000000000002</v>
      </c>
      <c r="X13" s="14">
        <v>113</v>
      </c>
      <c r="Y13" s="18">
        <v>331</v>
      </c>
      <c r="Z13" s="15">
        <v>237.31</v>
      </c>
      <c r="AB13" s="14">
        <v>115</v>
      </c>
      <c r="AC13" s="18">
        <v>336</v>
      </c>
      <c r="AD13" s="15">
        <v>241.62000000000003</v>
      </c>
      <c r="AF13" s="14">
        <v>114</v>
      </c>
      <c r="AG13" s="18">
        <v>330</v>
      </c>
      <c r="AH13" s="15">
        <v>239.91</v>
      </c>
      <c r="AJ13" s="14">
        <v>119</v>
      </c>
      <c r="AK13" s="18">
        <v>356</v>
      </c>
      <c r="AL13" s="15">
        <v>255.91999999999996</v>
      </c>
      <c r="AN13" s="14">
        <v>116</v>
      </c>
      <c r="AO13" s="18">
        <v>346</v>
      </c>
      <c r="AP13" s="15">
        <v>251.35000000000002</v>
      </c>
      <c r="AR13" s="14">
        <v>121</v>
      </c>
      <c r="AS13" s="18">
        <v>377</v>
      </c>
      <c r="AT13" s="15">
        <v>265.91000000000003</v>
      </c>
      <c r="AU13" s="23"/>
      <c r="AV13" s="14">
        <v>120</v>
      </c>
      <c r="AW13" s="18">
        <v>373</v>
      </c>
      <c r="AX13" s="15">
        <v>268.13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>
        <v>4</v>
      </c>
      <c r="E14" s="11">
        <v>19</v>
      </c>
      <c r="F14" s="16">
        <v>17.22</v>
      </c>
      <c r="H14" s="10">
        <v>4</v>
      </c>
      <c r="I14" s="11">
        <v>19</v>
      </c>
      <c r="J14" s="16">
        <v>16.73</v>
      </c>
      <c r="L14" s="10">
        <v>4</v>
      </c>
      <c r="M14" s="11">
        <v>18</v>
      </c>
      <c r="N14" s="16">
        <v>16.57</v>
      </c>
      <c r="O14" s="27"/>
      <c r="P14" s="10">
        <v>4</v>
      </c>
      <c r="Q14" s="11">
        <v>17</v>
      </c>
      <c r="R14" s="16">
        <v>14.91</v>
      </c>
      <c r="S14" s="27"/>
      <c r="T14" s="10">
        <v>4</v>
      </c>
      <c r="U14" s="11">
        <v>18</v>
      </c>
      <c r="V14" s="16">
        <v>15.94</v>
      </c>
      <c r="X14" s="10">
        <v>4</v>
      </c>
      <c r="Y14" s="11">
        <v>17</v>
      </c>
      <c r="Z14" s="16">
        <v>15.379999999999999</v>
      </c>
      <c r="AB14" s="10">
        <v>4</v>
      </c>
      <c r="AC14" s="11">
        <v>21</v>
      </c>
      <c r="AD14" s="16">
        <v>18.169999999999998</v>
      </c>
      <c r="AF14" s="10">
        <v>5</v>
      </c>
      <c r="AG14" s="11">
        <v>23</v>
      </c>
      <c r="AH14" s="16">
        <v>20.49</v>
      </c>
      <c r="AJ14" s="10">
        <v>4</v>
      </c>
      <c r="AK14" s="11">
        <v>20</v>
      </c>
      <c r="AL14" s="16">
        <v>18.829999999999998</v>
      </c>
      <c r="AN14" s="10">
        <v>5</v>
      </c>
      <c r="AO14" s="11">
        <v>23</v>
      </c>
      <c r="AP14" s="16">
        <v>21.56</v>
      </c>
      <c r="AR14" s="10">
        <v>5</v>
      </c>
      <c r="AS14" s="11">
        <v>26</v>
      </c>
      <c r="AT14" s="16">
        <v>24.409999999999997</v>
      </c>
      <c r="AU14" s="23"/>
      <c r="AV14" s="10">
        <v>5</v>
      </c>
      <c r="AW14" s="11">
        <v>25</v>
      </c>
      <c r="AX14" s="16">
        <v>22.55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19</v>
      </c>
      <c r="E15" s="11">
        <v>126</v>
      </c>
      <c r="F15" s="16">
        <v>103.19999999999999</v>
      </c>
      <c r="H15" s="10">
        <v>16</v>
      </c>
      <c r="I15" s="11">
        <v>123</v>
      </c>
      <c r="J15" s="16">
        <v>92.77000000000001</v>
      </c>
      <c r="L15" s="10">
        <v>15</v>
      </c>
      <c r="M15" s="11">
        <v>126</v>
      </c>
      <c r="N15" s="16">
        <v>99.64</v>
      </c>
      <c r="O15" s="27"/>
      <c r="P15" s="10">
        <v>16</v>
      </c>
      <c r="Q15" s="11">
        <v>144</v>
      </c>
      <c r="R15" s="16">
        <v>108.37</v>
      </c>
      <c r="S15" s="27"/>
      <c r="T15" s="10">
        <v>17</v>
      </c>
      <c r="U15" s="11">
        <v>144</v>
      </c>
      <c r="V15" s="16">
        <v>112.92999999999999</v>
      </c>
      <c r="X15" s="10">
        <v>15</v>
      </c>
      <c r="Y15" s="11">
        <v>142</v>
      </c>
      <c r="Z15" s="16">
        <v>117.7</v>
      </c>
      <c r="AB15" s="10">
        <v>14</v>
      </c>
      <c r="AC15" s="11">
        <v>143</v>
      </c>
      <c r="AD15" s="16">
        <v>117.89</v>
      </c>
      <c r="AF15" s="10">
        <v>15</v>
      </c>
      <c r="AG15" s="11">
        <v>141</v>
      </c>
      <c r="AH15" s="16">
        <v>113.32999999999998</v>
      </c>
      <c r="AJ15" s="10">
        <v>12</v>
      </c>
      <c r="AK15" s="11">
        <v>139</v>
      </c>
      <c r="AL15" s="16">
        <v>113.9</v>
      </c>
      <c r="AN15" s="10">
        <v>11</v>
      </c>
      <c r="AO15" s="11">
        <v>142</v>
      </c>
      <c r="AP15" s="16">
        <v>112.00000000000001</v>
      </c>
      <c r="AR15" s="10">
        <v>12</v>
      </c>
      <c r="AS15" s="11">
        <v>133</v>
      </c>
      <c r="AT15" s="16">
        <v>101.62</v>
      </c>
      <c r="AU15" s="23"/>
      <c r="AV15" s="10">
        <v>13</v>
      </c>
      <c r="AW15" s="11">
        <v>136</v>
      </c>
      <c r="AX15" s="16">
        <v>103.13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12</v>
      </c>
      <c r="E16" s="11">
        <v>16</v>
      </c>
      <c r="F16" s="16">
        <v>7.33</v>
      </c>
      <c r="H16" s="10">
        <v>12</v>
      </c>
      <c r="I16" s="11">
        <v>14</v>
      </c>
      <c r="J16" s="16">
        <v>6.15</v>
      </c>
      <c r="L16" s="10">
        <v>10</v>
      </c>
      <c r="M16" s="11">
        <v>11</v>
      </c>
      <c r="N16" s="16">
        <v>5.6000000000000005</v>
      </c>
      <c r="O16" s="27"/>
      <c r="P16" s="10">
        <v>10</v>
      </c>
      <c r="Q16" s="11">
        <v>11</v>
      </c>
      <c r="R16" s="16">
        <v>6.0299999999999994</v>
      </c>
      <c r="S16" s="27"/>
      <c r="T16" s="10">
        <v>11</v>
      </c>
      <c r="U16" s="11">
        <v>12</v>
      </c>
      <c r="V16" s="16">
        <v>6.7199999999999989</v>
      </c>
      <c r="X16" s="10">
        <v>10</v>
      </c>
      <c r="Y16" s="11">
        <v>11</v>
      </c>
      <c r="Z16" s="16">
        <v>7.31</v>
      </c>
      <c r="AB16" s="10">
        <v>11</v>
      </c>
      <c r="AC16" s="11">
        <v>13</v>
      </c>
      <c r="AD16" s="16">
        <v>7.6099999999999994</v>
      </c>
      <c r="AF16" s="10">
        <v>11</v>
      </c>
      <c r="AG16" s="11">
        <v>13</v>
      </c>
      <c r="AH16" s="16">
        <v>7.2299999999999995</v>
      </c>
      <c r="AJ16" s="10">
        <v>11</v>
      </c>
      <c r="AK16" s="11">
        <v>14</v>
      </c>
      <c r="AL16" s="16">
        <v>7.81</v>
      </c>
      <c r="AN16" s="10">
        <v>11</v>
      </c>
      <c r="AO16" s="11">
        <v>15</v>
      </c>
      <c r="AP16" s="16">
        <v>8.81</v>
      </c>
      <c r="AR16" s="10">
        <v>8</v>
      </c>
      <c r="AS16" s="11">
        <v>11</v>
      </c>
      <c r="AT16" s="16">
        <v>5.66</v>
      </c>
      <c r="AU16" s="23"/>
      <c r="AV16" s="10">
        <v>8</v>
      </c>
      <c r="AW16" s="11">
        <v>10</v>
      </c>
      <c r="AX16" s="16">
        <v>4.6900000000000004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34</v>
      </c>
      <c r="E17" s="11">
        <v>253</v>
      </c>
      <c r="F17" s="16">
        <v>232.66000000000003</v>
      </c>
      <c r="H17" s="10">
        <v>33</v>
      </c>
      <c r="I17" s="11">
        <v>270</v>
      </c>
      <c r="J17" s="16">
        <v>240.04000000000002</v>
      </c>
      <c r="L17" s="10">
        <v>34</v>
      </c>
      <c r="M17" s="11">
        <v>241</v>
      </c>
      <c r="N17" s="16">
        <v>221.02999999999997</v>
      </c>
      <c r="O17" s="27"/>
      <c r="P17" s="10">
        <v>38</v>
      </c>
      <c r="Q17" s="11">
        <v>232</v>
      </c>
      <c r="R17" s="16">
        <v>211.45</v>
      </c>
      <c r="S17" s="27"/>
      <c r="T17" s="10">
        <v>37</v>
      </c>
      <c r="U17" s="11">
        <v>216</v>
      </c>
      <c r="V17" s="16">
        <v>195.11</v>
      </c>
      <c r="X17" s="10">
        <v>38</v>
      </c>
      <c r="Y17" s="11">
        <v>221</v>
      </c>
      <c r="Z17" s="16">
        <v>197.65000000000003</v>
      </c>
      <c r="AB17" s="10">
        <v>41</v>
      </c>
      <c r="AC17" s="11">
        <v>230</v>
      </c>
      <c r="AD17" s="16">
        <v>203.33</v>
      </c>
      <c r="AF17" s="10">
        <v>41</v>
      </c>
      <c r="AG17" s="11">
        <v>250</v>
      </c>
      <c r="AH17" s="16">
        <v>223.29999999999998</v>
      </c>
      <c r="AJ17" s="10">
        <v>40</v>
      </c>
      <c r="AK17" s="11">
        <v>239</v>
      </c>
      <c r="AL17" s="16">
        <v>211.55999999999997</v>
      </c>
      <c r="AN17" s="10">
        <v>37</v>
      </c>
      <c r="AO17" s="11">
        <v>239</v>
      </c>
      <c r="AP17" s="16">
        <v>213.21</v>
      </c>
      <c r="AR17" s="10">
        <v>38</v>
      </c>
      <c r="AS17" s="11">
        <v>222</v>
      </c>
      <c r="AT17" s="16">
        <v>197.07999999999998</v>
      </c>
      <c r="AU17" s="23"/>
      <c r="AV17" s="10">
        <v>37</v>
      </c>
      <c r="AW17" s="11">
        <v>236</v>
      </c>
      <c r="AX17" s="16">
        <v>214.43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 t="s">
        <v>74</v>
      </c>
      <c r="E18" s="11" t="s">
        <v>74</v>
      </c>
      <c r="F18" s="16" t="s">
        <v>74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 t="s">
        <v>74</v>
      </c>
      <c r="Y18" s="11" t="s">
        <v>74</v>
      </c>
      <c r="Z18" s="16" t="s">
        <v>74</v>
      </c>
      <c r="AB18" s="10" t="s">
        <v>74</v>
      </c>
      <c r="AC18" s="11" t="s">
        <v>74</v>
      </c>
      <c r="AD18" s="16" t="s">
        <v>74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>
        <v>0</v>
      </c>
      <c r="E19" s="11">
        <v>0</v>
      </c>
      <c r="F19" s="16">
        <v>0</v>
      </c>
      <c r="H19" s="10">
        <v>0</v>
      </c>
      <c r="I19" s="11">
        <v>0</v>
      </c>
      <c r="J19" s="16">
        <v>0</v>
      </c>
      <c r="L19" s="10">
        <v>0</v>
      </c>
      <c r="M19" s="11">
        <v>0</v>
      </c>
      <c r="N19" s="16">
        <v>0</v>
      </c>
      <c r="O19" s="27"/>
      <c r="P19" s="10">
        <v>0</v>
      </c>
      <c r="Q19" s="11">
        <v>0</v>
      </c>
      <c r="R19" s="16">
        <v>0</v>
      </c>
      <c r="S19" s="27"/>
      <c r="T19" s="10">
        <v>0</v>
      </c>
      <c r="U19" s="11">
        <v>0</v>
      </c>
      <c r="V19" s="16">
        <v>0</v>
      </c>
      <c r="X19" s="10">
        <v>0</v>
      </c>
      <c r="Y19" s="11">
        <v>0</v>
      </c>
      <c r="Z19" s="16">
        <v>0</v>
      </c>
      <c r="AB19" s="10">
        <v>0</v>
      </c>
      <c r="AC19" s="11">
        <v>0</v>
      </c>
      <c r="AD19" s="16">
        <v>0</v>
      </c>
      <c r="AF19" s="10">
        <v>0</v>
      </c>
      <c r="AG19" s="11">
        <v>0</v>
      </c>
      <c r="AH19" s="16">
        <v>0</v>
      </c>
      <c r="AJ19" s="10">
        <v>0</v>
      </c>
      <c r="AK19" s="11">
        <v>0</v>
      </c>
      <c r="AL19" s="16">
        <v>0</v>
      </c>
      <c r="AN19" s="10">
        <v>0</v>
      </c>
      <c r="AO19" s="11">
        <v>0</v>
      </c>
      <c r="AP19" s="16">
        <v>0</v>
      </c>
      <c r="AR19" s="10">
        <v>0</v>
      </c>
      <c r="AS19" s="11">
        <v>0</v>
      </c>
      <c r="AT19" s="16">
        <v>0</v>
      </c>
      <c r="AU19" s="23"/>
      <c r="AV19" s="10">
        <v>0</v>
      </c>
      <c r="AW19" s="11">
        <v>0</v>
      </c>
      <c r="AX19" s="16">
        <v>0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4</v>
      </c>
      <c r="E20" s="11">
        <v>21</v>
      </c>
      <c r="F20" s="16">
        <v>19.160000000000004</v>
      </c>
      <c r="H20" s="10">
        <v>4</v>
      </c>
      <c r="I20" s="11">
        <v>20</v>
      </c>
      <c r="J20" s="16">
        <v>18.14</v>
      </c>
      <c r="L20" s="10">
        <v>5</v>
      </c>
      <c r="M20" s="11">
        <v>25</v>
      </c>
      <c r="N20" s="16">
        <v>22.069999999999997</v>
      </c>
      <c r="O20" s="27"/>
      <c r="P20" s="10">
        <v>6</v>
      </c>
      <c r="Q20" s="11">
        <v>30</v>
      </c>
      <c r="R20" s="16">
        <v>24.139999999999997</v>
      </c>
      <c r="S20" s="27"/>
      <c r="T20" s="10">
        <v>5</v>
      </c>
      <c r="U20" s="11">
        <v>31</v>
      </c>
      <c r="V20" s="16">
        <v>26.15</v>
      </c>
      <c r="X20" s="10">
        <v>5</v>
      </c>
      <c r="Y20" s="11">
        <v>21</v>
      </c>
      <c r="Z20" s="16">
        <v>17.399999999999999</v>
      </c>
      <c r="AB20" s="10">
        <v>5</v>
      </c>
      <c r="AC20" s="11">
        <v>21</v>
      </c>
      <c r="AD20" s="16">
        <v>16.759999999999998</v>
      </c>
      <c r="AF20" s="10">
        <v>5</v>
      </c>
      <c r="AG20" s="11">
        <v>17</v>
      </c>
      <c r="AH20" s="16">
        <v>11.580000000000002</v>
      </c>
      <c r="AJ20" s="10">
        <v>4</v>
      </c>
      <c r="AK20" s="11">
        <v>10</v>
      </c>
      <c r="AL20" s="16">
        <v>9.11</v>
      </c>
      <c r="AN20" s="10" t="s">
        <v>74</v>
      </c>
      <c r="AO20" s="11" t="s">
        <v>74</v>
      </c>
      <c r="AP20" s="16" t="s">
        <v>74</v>
      </c>
      <c r="AR20" s="10">
        <v>4</v>
      </c>
      <c r="AS20" s="11">
        <v>13</v>
      </c>
      <c r="AT20" s="16">
        <v>11.510000000000002</v>
      </c>
      <c r="AU20" s="23"/>
      <c r="AV20" s="10" t="s">
        <v>74</v>
      </c>
      <c r="AW20" s="11" t="s">
        <v>74</v>
      </c>
      <c r="AX20" s="16" t="s">
        <v>74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12</v>
      </c>
      <c r="E21" s="11">
        <v>83</v>
      </c>
      <c r="F21" s="16">
        <v>71.919999999999987</v>
      </c>
      <c r="H21" s="10">
        <v>13</v>
      </c>
      <c r="I21" s="11">
        <v>86</v>
      </c>
      <c r="J21" s="16">
        <v>73.36</v>
      </c>
      <c r="L21" s="10">
        <v>15</v>
      </c>
      <c r="M21" s="11">
        <v>96</v>
      </c>
      <c r="N21" s="16">
        <v>84.570000000000007</v>
      </c>
      <c r="O21" s="27"/>
      <c r="P21" s="10">
        <v>13</v>
      </c>
      <c r="Q21" s="11">
        <v>80</v>
      </c>
      <c r="R21" s="16">
        <v>73.110000000000014</v>
      </c>
      <c r="S21" s="27"/>
      <c r="T21" s="10">
        <v>13</v>
      </c>
      <c r="U21" s="11">
        <v>81</v>
      </c>
      <c r="V21" s="16">
        <v>73.959999999999994</v>
      </c>
      <c r="X21" s="10">
        <v>13</v>
      </c>
      <c r="Y21" s="11">
        <v>78</v>
      </c>
      <c r="Z21" s="16">
        <v>72.84</v>
      </c>
      <c r="AB21" s="10">
        <v>13</v>
      </c>
      <c r="AC21" s="11">
        <v>80</v>
      </c>
      <c r="AD21" s="16">
        <v>70.950000000000017</v>
      </c>
      <c r="AF21" s="10">
        <v>12</v>
      </c>
      <c r="AG21" s="11">
        <v>77</v>
      </c>
      <c r="AH21" s="16">
        <v>70.990000000000009</v>
      </c>
      <c r="AJ21" s="10">
        <v>12</v>
      </c>
      <c r="AK21" s="11">
        <v>84</v>
      </c>
      <c r="AL21" s="16">
        <v>80.100000000000009</v>
      </c>
      <c r="AN21" s="10">
        <v>12</v>
      </c>
      <c r="AO21" s="11">
        <v>88</v>
      </c>
      <c r="AP21" s="16">
        <v>82.070000000000007</v>
      </c>
      <c r="AR21" s="10">
        <v>10</v>
      </c>
      <c r="AS21" s="11">
        <v>88</v>
      </c>
      <c r="AT21" s="16">
        <v>83.859999999999985</v>
      </c>
      <c r="AU21" s="23"/>
      <c r="AV21" s="10">
        <v>12</v>
      </c>
      <c r="AW21" s="11">
        <v>83</v>
      </c>
      <c r="AX21" s="16">
        <v>79.09999999999998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 t="s">
        <v>74</v>
      </c>
      <c r="E22" s="11" t="s">
        <v>74</v>
      </c>
      <c r="F22" s="16" t="s">
        <v>74</v>
      </c>
      <c r="H22" s="10" t="s">
        <v>74</v>
      </c>
      <c r="I22" s="11" t="s">
        <v>74</v>
      </c>
      <c r="J22" s="16" t="s">
        <v>74</v>
      </c>
      <c r="L22" s="10" t="s">
        <v>74</v>
      </c>
      <c r="M22" s="11" t="s">
        <v>74</v>
      </c>
      <c r="N22" s="16" t="s">
        <v>74</v>
      </c>
      <c r="O22" s="27"/>
      <c r="P22" s="10" t="s">
        <v>74</v>
      </c>
      <c r="Q22" s="11" t="s">
        <v>74</v>
      </c>
      <c r="R22" s="16" t="s">
        <v>74</v>
      </c>
      <c r="S22" s="27"/>
      <c r="T22" s="10" t="s">
        <v>74</v>
      </c>
      <c r="U22" s="11" t="s">
        <v>74</v>
      </c>
      <c r="V22" s="16" t="s">
        <v>74</v>
      </c>
      <c r="X22" s="10" t="s">
        <v>74</v>
      </c>
      <c r="Y22" s="11" t="s">
        <v>74</v>
      </c>
      <c r="Z22" s="16" t="s">
        <v>74</v>
      </c>
      <c r="AB22" s="10" t="s">
        <v>74</v>
      </c>
      <c r="AC22" s="11" t="s">
        <v>74</v>
      </c>
      <c r="AD22" s="16" t="s">
        <v>74</v>
      </c>
      <c r="AF22" s="10" t="s">
        <v>74</v>
      </c>
      <c r="AG22" s="11" t="s">
        <v>74</v>
      </c>
      <c r="AH22" s="16" t="s">
        <v>74</v>
      </c>
      <c r="AJ22" s="10" t="s">
        <v>74</v>
      </c>
      <c r="AK22" s="11" t="s">
        <v>74</v>
      </c>
      <c r="AL22" s="16" t="s">
        <v>74</v>
      </c>
      <c r="AN22" s="10" t="s">
        <v>74</v>
      </c>
      <c r="AO22" s="11" t="s">
        <v>74</v>
      </c>
      <c r="AP22" s="16" t="s">
        <v>74</v>
      </c>
      <c r="AR22" s="10" t="s">
        <v>74</v>
      </c>
      <c r="AS22" s="11" t="s">
        <v>74</v>
      </c>
      <c r="AT22" s="16" t="s">
        <v>74</v>
      </c>
      <c r="AU22" s="23"/>
      <c r="AV22" s="10" t="s">
        <v>74</v>
      </c>
      <c r="AW22" s="11" t="s">
        <v>74</v>
      </c>
      <c r="AX22" s="16" t="s">
        <v>74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0</v>
      </c>
      <c r="E23" s="11">
        <v>0</v>
      </c>
      <c r="F23" s="16">
        <v>0</v>
      </c>
      <c r="H23" s="10">
        <v>0</v>
      </c>
      <c r="I23" s="11">
        <v>0</v>
      </c>
      <c r="J23" s="16">
        <v>0</v>
      </c>
      <c r="L23" s="10">
        <v>0</v>
      </c>
      <c r="M23" s="11">
        <v>0</v>
      </c>
      <c r="N23" s="16">
        <v>0</v>
      </c>
      <c r="O23" s="27"/>
      <c r="P23" s="10">
        <v>0</v>
      </c>
      <c r="Q23" s="11">
        <v>0</v>
      </c>
      <c r="R23" s="16">
        <v>0</v>
      </c>
      <c r="S23" s="27"/>
      <c r="T23" s="10">
        <v>0</v>
      </c>
      <c r="U23" s="11">
        <v>0</v>
      </c>
      <c r="V23" s="16">
        <v>0</v>
      </c>
      <c r="X23" s="10">
        <v>0</v>
      </c>
      <c r="Y23" s="11">
        <v>0</v>
      </c>
      <c r="Z23" s="16">
        <v>0</v>
      </c>
      <c r="AB23" s="10">
        <v>0</v>
      </c>
      <c r="AC23" s="11">
        <v>0</v>
      </c>
      <c r="AD23" s="16">
        <v>0</v>
      </c>
      <c r="AF23" s="10">
        <v>0</v>
      </c>
      <c r="AG23" s="11">
        <v>0</v>
      </c>
      <c r="AH23" s="16">
        <v>0</v>
      </c>
      <c r="AJ23" s="10">
        <v>0</v>
      </c>
      <c r="AK23" s="11">
        <v>0</v>
      </c>
      <c r="AL23" s="16">
        <v>0</v>
      </c>
      <c r="AN23" s="10">
        <v>0</v>
      </c>
      <c r="AO23" s="11">
        <v>0</v>
      </c>
      <c r="AP23" s="16">
        <v>0</v>
      </c>
      <c r="AR23" s="10">
        <v>0</v>
      </c>
      <c r="AS23" s="11">
        <v>0</v>
      </c>
      <c r="AT23" s="16">
        <v>0</v>
      </c>
      <c r="AU23" s="23"/>
      <c r="AV23" s="10">
        <v>0</v>
      </c>
      <c r="AW23" s="11">
        <v>0</v>
      </c>
      <c r="AX23" s="16">
        <v>0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0</v>
      </c>
      <c r="E24" s="11">
        <v>0</v>
      </c>
      <c r="F24" s="16">
        <v>0</v>
      </c>
      <c r="H24" s="10">
        <v>0</v>
      </c>
      <c r="I24" s="11">
        <v>0</v>
      </c>
      <c r="J24" s="16">
        <v>0</v>
      </c>
      <c r="L24" s="10">
        <v>0</v>
      </c>
      <c r="M24" s="11">
        <v>0</v>
      </c>
      <c r="N24" s="16">
        <v>0</v>
      </c>
      <c r="O24" s="27"/>
      <c r="P24" s="10">
        <v>0</v>
      </c>
      <c r="Q24" s="11">
        <v>0</v>
      </c>
      <c r="R24" s="16">
        <v>0</v>
      </c>
      <c r="S24" s="27"/>
      <c r="T24" s="10">
        <v>0</v>
      </c>
      <c r="U24" s="11">
        <v>0</v>
      </c>
      <c r="V24" s="16">
        <v>0</v>
      </c>
      <c r="X24" s="10">
        <v>0</v>
      </c>
      <c r="Y24" s="11">
        <v>0</v>
      </c>
      <c r="Z24" s="16">
        <v>0</v>
      </c>
      <c r="AB24" s="10">
        <v>0</v>
      </c>
      <c r="AC24" s="11">
        <v>0</v>
      </c>
      <c r="AD24" s="16">
        <v>0</v>
      </c>
      <c r="AF24" s="10">
        <v>0</v>
      </c>
      <c r="AG24" s="11">
        <v>0</v>
      </c>
      <c r="AH24" s="16">
        <v>0</v>
      </c>
      <c r="AJ24" s="10" t="s">
        <v>74</v>
      </c>
      <c r="AK24" s="11" t="s">
        <v>74</v>
      </c>
      <c r="AL24" s="16" t="s">
        <v>74</v>
      </c>
      <c r="AN24" s="10" t="s">
        <v>74</v>
      </c>
      <c r="AO24" s="11" t="s">
        <v>74</v>
      </c>
      <c r="AP24" s="16" t="s">
        <v>74</v>
      </c>
      <c r="AR24" s="10" t="s">
        <v>74</v>
      </c>
      <c r="AS24" s="11" t="s">
        <v>74</v>
      </c>
      <c r="AT24" s="16" t="s">
        <v>74</v>
      </c>
      <c r="AU24" s="23"/>
      <c r="AV24" s="10">
        <v>0</v>
      </c>
      <c r="AW24" s="11">
        <v>0</v>
      </c>
      <c r="AX24" s="16">
        <v>0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>
        <v>0</v>
      </c>
      <c r="E25" s="11">
        <v>0</v>
      </c>
      <c r="F25" s="16">
        <v>0</v>
      </c>
      <c r="H25" s="10">
        <v>0</v>
      </c>
      <c r="I25" s="11">
        <v>0</v>
      </c>
      <c r="J25" s="16">
        <v>0</v>
      </c>
      <c r="L25" s="10">
        <v>0</v>
      </c>
      <c r="M25" s="11">
        <v>0</v>
      </c>
      <c r="N25" s="16">
        <v>0</v>
      </c>
      <c r="O25" s="27"/>
      <c r="P25" s="10">
        <v>0</v>
      </c>
      <c r="Q25" s="11">
        <v>0</v>
      </c>
      <c r="R25" s="16">
        <v>0</v>
      </c>
      <c r="S25" s="27"/>
      <c r="T25" s="10">
        <v>0</v>
      </c>
      <c r="U25" s="11">
        <v>0</v>
      </c>
      <c r="V25" s="16">
        <v>0</v>
      </c>
      <c r="X25" s="10">
        <v>0</v>
      </c>
      <c r="Y25" s="11">
        <v>0</v>
      </c>
      <c r="Z25" s="16">
        <v>0</v>
      </c>
      <c r="AB25" s="10">
        <v>0</v>
      </c>
      <c r="AC25" s="11">
        <v>0</v>
      </c>
      <c r="AD25" s="16">
        <v>0</v>
      </c>
      <c r="AF25" s="10">
        <v>0</v>
      </c>
      <c r="AG25" s="11">
        <v>0</v>
      </c>
      <c r="AH25" s="16">
        <v>0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23</v>
      </c>
      <c r="E26" s="11">
        <v>98</v>
      </c>
      <c r="F26" s="16">
        <v>86.08</v>
      </c>
      <c r="H26" s="10">
        <v>18</v>
      </c>
      <c r="I26" s="11">
        <v>90</v>
      </c>
      <c r="J26" s="16">
        <v>79.05</v>
      </c>
      <c r="L26" s="10">
        <v>18</v>
      </c>
      <c r="M26" s="11">
        <v>84</v>
      </c>
      <c r="N26" s="16">
        <v>71.05</v>
      </c>
      <c r="O26" s="27"/>
      <c r="P26" s="10">
        <v>19</v>
      </c>
      <c r="Q26" s="11">
        <v>84</v>
      </c>
      <c r="R26" s="16">
        <v>72.089999999999989</v>
      </c>
      <c r="S26" s="27"/>
      <c r="T26" s="10">
        <v>20</v>
      </c>
      <c r="U26" s="11">
        <v>87</v>
      </c>
      <c r="V26" s="16">
        <v>78.559999999999988</v>
      </c>
      <c r="X26" s="10">
        <v>22</v>
      </c>
      <c r="Y26" s="11">
        <v>88</v>
      </c>
      <c r="Z26" s="16">
        <v>81.27</v>
      </c>
      <c r="AB26" s="10">
        <v>20</v>
      </c>
      <c r="AC26" s="11">
        <v>90</v>
      </c>
      <c r="AD26" s="16">
        <v>81.119999999999976</v>
      </c>
      <c r="AF26" s="10">
        <v>18</v>
      </c>
      <c r="AG26" s="11">
        <v>82</v>
      </c>
      <c r="AH26" s="16">
        <v>74.089999999999989</v>
      </c>
      <c r="AJ26" s="10">
        <v>16</v>
      </c>
      <c r="AK26" s="11">
        <v>82</v>
      </c>
      <c r="AL26" s="16">
        <v>74.72</v>
      </c>
      <c r="AN26" s="10">
        <v>16</v>
      </c>
      <c r="AO26" s="11">
        <v>78</v>
      </c>
      <c r="AP26" s="16">
        <v>71.129999999999981</v>
      </c>
      <c r="AR26" s="10">
        <v>16</v>
      </c>
      <c r="AS26" s="11">
        <v>78</v>
      </c>
      <c r="AT26" s="16">
        <v>70.08</v>
      </c>
      <c r="AU26" s="23"/>
      <c r="AV26" s="10">
        <v>14</v>
      </c>
      <c r="AW26" s="11">
        <v>80</v>
      </c>
      <c r="AX26" s="16">
        <v>71.97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4</v>
      </c>
      <c r="E27" s="11">
        <v>97</v>
      </c>
      <c r="F27" s="16">
        <v>86.58</v>
      </c>
      <c r="H27" s="10">
        <v>4</v>
      </c>
      <c r="I27" s="11">
        <v>95</v>
      </c>
      <c r="J27" s="16">
        <v>83.06</v>
      </c>
      <c r="L27" s="10">
        <v>4</v>
      </c>
      <c r="M27" s="11">
        <v>96</v>
      </c>
      <c r="N27" s="16">
        <v>83.94</v>
      </c>
      <c r="O27" s="27"/>
      <c r="P27" s="10">
        <v>4</v>
      </c>
      <c r="Q27" s="11">
        <v>90</v>
      </c>
      <c r="R27" s="16">
        <v>80.349999999999994</v>
      </c>
      <c r="S27" s="27"/>
      <c r="T27" s="10" t="s">
        <v>74</v>
      </c>
      <c r="U27" s="11" t="s">
        <v>74</v>
      </c>
      <c r="V27" s="16" t="s">
        <v>74</v>
      </c>
      <c r="X27" s="10">
        <v>4</v>
      </c>
      <c r="Y27" s="11">
        <v>93</v>
      </c>
      <c r="Z27" s="16">
        <v>84.710000000000008</v>
      </c>
      <c r="AB27" s="10">
        <v>4</v>
      </c>
      <c r="AC27" s="11">
        <v>90</v>
      </c>
      <c r="AD27" s="16">
        <v>81.91</v>
      </c>
      <c r="AF27" s="10">
        <v>4</v>
      </c>
      <c r="AG27" s="11">
        <v>90</v>
      </c>
      <c r="AH27" s="16">
        <v>81.56</v>
      </c>
      <c r="AJ27" s="10">
        <v>4</v>
      </c>
      <c r="AK27" s="11">
        <v>89</v>
      </c>
      <c r="AL27" s="16">
        <v>81.540000000000006</v>
      </c>
      <c r="AN27" s="10">
        <v>5</v>
      </c>
      <c r="AO27" s="11">
        <v>92</v>
      </c>
      <c r="AP27" s="16">
        <v>82.35</v>
      </c>
      <c r="AR27" s="10">
        <v>4</v>
      </c>
      <c r="AS27" s="11">
        <v>94</v>
      </c>
      <c r="AT27" s="16">
        <v>83.62</v>
      </c>
      <c r="AU27" s="23"/>
      <c r="AV27" s="10">
        <v>4</v>
      </c>
      <c r="AW27" s="11">
        <v>91</v>
      </c>
      <c r="AX27" s="16">
        <v>80.89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12</v>
      </c>
      <c r="E28" s="11">
        <v>58</v>
      </c>
      <c r="F28" s="16">
        <v>47.57</v>
      </c>
      <c r="H28" s="10">
        <v>12</v>
      </c>
      <c r="I28" s="11">
        <v>61</v>
      </c>
      <c r="J28" s="16">
        <v>48.81</v>
      </c>
      <c r="L28" s="10">
        <v>12</v>
      </c>
      <c r="M28" s="11">
        <v>61</v>
      </c>
      <c r="N28" s="16">
        <v>50.13</v>
      </c>
      <c r="O28" s="27"/>
      <c r="P28" s="10">
        <v>12</v>
      </c>
      <c r="Q28" s="11">
        <v>65</v>
      </c>
      <c r="R28" s="16">
        <v>48.86</v>
      </c>
      <c r="S28" s="27"/>
      <c r="T28" s="10">
        <v>12</v>
      </c>
      <c r="U28" s="11">
        <v>68</v>
      </c>
      <c r="V28" s="16">
        <v>52.62</v>
      </c>
      <c r="X28" s="10">
        <v>13</v>
      </c>
      <c r="Y28" s="11">
        <v>63</v>
      </c>
      <c r="Z28" s="16">
        <v>49.64</v>
      </c>
      <c r="AB28" s="10">
        <v>13</v>
      </c>
      <c r="AC28" s="11">
        <v>60</v>
      </c>
      <c r="AD28" s="16">
        <v>45.77</v>
      </c>
      <c r="AF28" s="10">
        <v>13</v>
      </c>
      <c r="AG28" s="11">
        <v>61</v>
      </c>
      <c r="AH28" s="16">
        <v>46.81</v>
      </c>
      <c r="AJ28" s="10">
        <v>12</v>
      </c>
      <c r="AK28" s="11">
        <v>60</v>
      </c>
      <c r="AL28" s="16">
        <v>46.57</v>
      </c>
      <c r="AN28" s="10">
        <v>11</v>
      </c>
      <c r="AO28" s="11">
        <v>53</v>
      </c>
      <c r="AP28" s="16">
        <v>39.409999999999997</v>
      </c>
      <c r="AR28" s="10">
        <v>11</v>
      </c>
      <c r="AS28" s="11">
        <v>52</v>
      </c>
      <c r="AT28" s="16">
        <v>39.08</v>
      </c>
      <c r="AU28" s="23"/>
      <c r="AV28" s="10">
        <v>11</v>
      </c>
      <c r="AW28" s="11">
        <v>52</v>
      </c>
      <c r="AX28" s="16">
        <v>38.21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51</v>
      </c>
      <c r="E29" s="11">
        <v>1062</v>
      </c>
      <c r="F29" s="16">
        <v>1012.3199999999999</v>
      </c>
      <c r="H29" s="10">
        <v>51</v>
      </c>
      <c r="I29" s="11">
        <v>971</v>
      </c>
      <c r="J29" s="16">
        <v>932.92000000000007</v>
      </c>
      <c r="L29" s="10">
        <v>50</v>
      </c>
      <c r="M29" s="11">
        <v>932</v>
      </c>
      <c r="N29" s="16">
        <v>900.07999999999993</v>
      </c>
      <c r="O29" s="27"/>
      <c r="P29" s="10">
        <v>47</v>
      </c>
      <c r="Q29" s="11">
        <v>864</v>
      </c>
      <c r="R29" s="16">
        <v>823.4799999999999</v>
      </c>
      <c r="S29" s="27"/>
      <c r="T29" s="10">
        <v>46</v>
      </c>
      <c r="U29" s="11">
        <v>881</v>
      </c>
      <c r="V29" s="16">
        <v>839.83</v>
      </c>
      <c r="X29" s="10">
        <v>46</v>
      </c>
      <c r="Y29" s="11">
        <v>944</v>
      </c>
      <c r="Z29" s="16">
        <v>897.6</v>
      </c>
      <c r="AB29" s="10">
        <v>49</v>
      </c>
      <c r="AC29" s="11">
        <v>982</v>
      </c>
      <c r="AD29" s="16">
        <v>930.99000000000012</v>
      </c>
      <c r="AF29" s="10">
        <v>51</v>
      </c>
      <c r="AG29" s="11">
        <v>954</v>
      </c>
      <c r="AH29" s="16">
        <v>891.75999999999988</v>
      </c>
      <c r="AJ29" s="10">
        <v>52</v>
      </c>
      <c r="AK29" s="11">
        <v>1010</v>
      </c>
      <c r="AL29" s="16">
        <v>957.79</v>
      </c>
      <c r="AN29" s="10">
        <v>47</v>
      </c>
      <c r="AO29" s="11">
        <v>1047</v>
      </c>
      <c r="AP29" s="16">
        <v>996.01</v>
      </c>
      <c r="AR29" s="10">
        <v>47</v>
      </c>
      <c r="AS29" s="11">
        <v>1042</v>
      </c>
      <c r="AT29" s="16">
        <v>975.53</v>
      </c>
      <c r="AU29" s="23"/>
      <c r="AV29" s="10">
        <v>45</v>
      </c>
      <c r="AW29" s="11">
        <v>1075</v>
      </c>
      <c r="AX29" s="16">
        <v>1025.6699999999998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129</v>
      </c>
      <c r="E30" s="17">
        <v>1186</v>
      </c>
      <c r="F30" s="16">
        <v>1086.43</v>
      </c>
      <c r="H30" s="10">
        <v>130</v>
      </c>
      <c r="I30" s="17">
        <v>1148</v>
      </c>
      <c r="J30" s="16">
        <v>1063.45</v>
      </c>
      <c r="L30" s="10">
        <v>130</v>
      </c>
      <c r="M30" s="17">
        <v>1097</v>
      </c>
      <c r="N30" s="16">
        <v>1008.4800000000001</v>
      </c>
      <c r="O30" s="27"/>
      <c r="P30" s="10">
        <v>133</v>
      </c>
      <c r="Q30" s="17">
        <v>988</v>
      </c>
      <c r="R30" s="16">
        <v>900.40999999999985</v>
      </c>
      <c r="S30" s="27"/>
      <c r="T30" s="10">
        <v>134</v>
      </c>
      <c r="U30" s="17">
        <v>990</v>
      </c>
      <c r="V30" s="16">
        <v>901.19</v>
      </c>
      <c r="X30" s="10">
        <v>134</v>
      </c>
      <c r="Y30" s="17">
        <v>998</v>
      </c>
      <c r="Z30" s="16">
        <v>912.52999999999986</v>
      </c>
      <c r="AB30" s="10">
        <v>139</v>
      </c>
      <c r="AC30" s="17">
        <v>1070</v>
      </c>
      <c r="AD30" s="16">
        <v>978.55000000000007</v>
      </c>
      <c r="AF30" s="10">
        <v>140</v>
      </c>
      <c r="AG30" s="17">
        <v>1122</v>
      </c>
      <c r="AH30" s="16">
        <v>1027.08</v>
      </c>
      <c r="AJ30" s="10">
        <v>139</v>
      </c>
      <c r="AK30" s="17">
        <v>1175</v>
      </c>
      <c r="AL30" s="16">
        <v>1083.9000000000001</v>
      </c>
      <c r="AN30" s="10">
        <v>138</v>
      </c>
      <c r="AO30" s="17">
        <v>1161</v>
      </c>
      <c r="AP30" s="16">
        <v>1072.52</v>
      </c>
      <c r="AR30" s="10">
        <v>145</v>
      </c>
      <c r="AS30" s="17">
        <v>1223</v>
      </c>
      <c r="AT30" s="16">
        <v>1124.51</v>
      </c>
      <c r="AU30" s="23"/>
      <c r="AV30" s="10">
        <v>146</v>
      </c>
      <c r="AW30" s="17">
        <v>1249</v>
      </c>
      <c r="AX30" s="16">
        <v>1149.81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309</v>
      </c>
      <c r="E31" s="18">
        <v>3052</v>
      </c>
      <c r="F31" s="15">
        <v>2793.83</v>
      </c>
      <c r="H31" s="14">
        <v>301</v>
      </c>
      <c r="I31" s="18">
        <v>2931</v>
      </c>
      <c r="J31" s="15">
        <v>2678.86</v>
      </c>
      <c r="L31" s="14">
        <v>302</v>
      </c>
      <c r="M31" s="18">
        <v>2822</v>
      </c>
      <c r="N31" s="15">
        <v>2589.08</v>
      </c>
      <c r="O31" s="27"/>
      <c r="P31" s="14">
        <v>306</v>
      </c>
      <c r="Q31" s="18">
        <v>2636</v>
      </c>
      <c r="R31" s="15">
        <v>2385.91</v>
      </c>
      <c r="S31" s="27"/>
      <c r="T31" s="14">
        <v>306</v>
      </c>
      <c r="U31" s="18">
        <v>2647</v>
      </c>
      <c r="V31" s="15">
        <v>2405.38</v>
      </c>
      <c r="X31" s="14">
        <v>307</v>
      </c>
      <c r="Y31" s="18">
        <v>2706</v>
      </c>
      <c r="Z31" s="15">
        <v>2476.5700000000002</v>
      </c>
      <c r="AB31" s="14">
        <v>316</v>
      </c>
      <c r="AC31" s="18">
        <v>2828</v>
      </c>
      <c r="AD31" s="15">
        <v>2574.0100000000002</v>
      </c>
      <c r="AF31" s="14">
        <v>318</v>
      </c>
      <c r="AG31" s="18">
        <v>2859</v>
      </c>
      <c r="AH31" s="15">
        <v>2589.2999999999997</v>
      </c>
      <c r="AJ31" s="14">
        <v>311</v>
      </c>
      <c r="AK31" s="18">
        <v>2959</v>
      </c>
      <c r="AL31" s="15">
        <v>2710.6000000000004</v>
      </c>
      <c r="AN31" s="14">
        <v>301</v>
      </c>
      <c r="AO31" s="18">
        <v>2992</v>
      </c>
      <c r="AP31" s="15">
        <v>2739.29</v>
      </c>
      <c r="AR31" s="14">
        <v>305</v>
      </c>
      <c r="AS31" s="18">
        <v>3021</v>
      </c>
      <c r="AT31" s="15">
        <v>2742.8199999999997</v>
      </c>
      <c r="AU31" s="23"/>
      <c r="AV31" s="14">
        <v>302</v>
      </c>
      <c r="AW31" s="18">
        <v>3081</v>
      </c>
      <c r="AX31" s="15">
        <v>2822.91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30</v>
      </c>
      <c r="E32" s="17">
        <v>221</v>
      </c>
      <c r="F32" s="16">
        <v>198.68999999999997</v>
      </c>
      <c r="H32" s="10">
        <v>31</v>
      </c>
      <c r="I32" s="17">
        <v>214</v>
      </c>
      <c r="J32" s="16">
        <v>190.96000000000004</v>
      </c>
      <c r="L32" s="10">
        <v>31</v>
      </c>
      <c r="M32" s="17">
        <v>221</v>
      </c>
      <c r="N32" s="16">
        <v>200.01000000000002</v>
      </c>
      <c r="O32" s="27"/>
      <c r="P32" s="10">
        <v>30</v>
      </c>
      <c r="Q32" s="17">
        <v>214</v>
      </c>
      <c r="R32" s="16">
        <v>190.99999999999997</v>
      </c>
      <c r="S32" s="27"/>
      <c r="T32" s="10">
        <v>27</v>
      </c>
      <c r="U32" s="17">
        <v>204</v>
      </c>
      <c r="V32" s="16">
        <v>182.48999999999998</v>
      </c>
      <c r="X32" s="10">
        <v>28</v>
      </c>
      <c r="Y32" s="17">
        <v>213</v>
      </c>
      <c r="Z32" s="16">
        <v>189.28000000000003</v>
      </c>
      <c r="AB32" s="10">
        <v>28</v>
      </c>
      <c r="AC32" s="17">
        <v>213</v>
      </c>
      <c r="AD32" s="16">
        <v>185.5</v>
      </c>
      <c r="AF32" s="10">
        <v>28</v>
      </c>
      <c r="AG32" s="17">
        <v>209</v>
      </c>
      <c r="AH32" s="16">
        <v>187.16</v>
      </c>
      <c r="AJ32" s="10">
        <v>28</v>
      </c>
      <c r="AK32" s="17">
        <v>214</v>
      </c>
      <c r="AL32" s="16">
        <v>196.33</v>
      </c>
      <c r="AN32" s="10">
        <v>27</v>
      </c>
      <c r="AO32" s="17">
        <v>212</v>
      </c>
      <c r="AP32" s="16">
        <v>191.93</v>
      </c>
      <c r="AR32" s="10">
        <v>25</v>
      </c>
      <c r="AS32" s="17">
        <v>209</v>
      </c>
      <c r="AT32" s="16">
        <v>191.46</v>
      </c>
      <c r="AU32" s="23"/>
      <c r="AV32" s="10">
        <v>27</v>
      </c>
      <c r="AW32" s="17">
        <v>200</v>
      </c>
      <c r="AX32" s="16">
        <v>182.68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63</v>
      </c>
      <c r="E33" s="11">
        <v>358</v>
      </c>
      <c r="F33" s="16">
        <v>311.33999999999997</v>
      </c>
      <c r="H33" s="10">
        <v>67</v>
      </c>
      <c r="I33" s="11">
        <v>368</v>
      </c>
      <c r="J33" s="16">
        <v>310.39000000000004</v>
      </c>
      <c r="L33" s="10">
        <v>66</v>
      </c>
      <c r="M33" s="11">
        <v>359</v>
      </c>
      <c r="N33" s="16">
        <v>318.91999999999996</v>
      </c>
      <c r="O33" s="27"/>
      <c r="P33" s="10">
        <v>69</v>
      </c>
      <c r="Q33" s="11">
        <v>357</v>
      </c>
      <c r="R33" s="16">
        <v>308.41000000000003</v>
      </c>
      <c r="S33" s="27"/>
      <c r="T33" s="10">
        <v>66</v>
      </c>
      <c r="U33" s="11">
        <v>379</v>
      </c>
      <c r="V33" s="16">
        <v>319.68</v>
      </c>
      <c r="X33" s="10">
        <v>66</v>
      </c>
      <c r="Y33" s="11">
        <v>314</v>
      </c>
      <c r="Z33" s="16">
        <v>267.24</v>
      </c>
      <c r="AB33" s="10">
        <v>63</v>
      </c>
      <c r="AC33" s="11">
        <v>310</v>
      </c>
      <c r="AD33" s="16">
        <v>268.58999999999997</v>
      </c>
      <c r="AF33" s="10">
        <v>66</v>
      </c>
      <c r="AG33" s="11">
        <v>335</v>
      </c>
      <c r="AH33" s="16">
        <v>289.89999999999998</v>
      </c>
      <c r="AJ33" s="10">
        <v>63</v>
      </c>
      <c r="AK33" s="11">
        <v>329</v>
      </c>
      <c r="AL33" s="16">
        <v>286.67</v>
      </c>
      <c r="AN33" s="10">
        <v>55</v>
      </c>
      <c r="AO33" s="11">
        <v>295</v>
      </c>
      <c r="AP33" s="16">
        <v>256.26</v>
      </c>
      <c r="AR33" s="10">
        <v>55</v>
      </c>
      <c r="AS33" s="11">
        <v>297</v>
      </c>
      <c r="AT33" s="16">
        <v>260.88</v>
      </c>
      <c r="AU33" s="23"/>
      <c r="AV33" s="10">
        <v>56</v>
      </c>
      <c r="AW33" s="11">
        <v>315</v>
      </c>
      <c r="AX33" s="16">
        <v>279.37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259</v>
      </c>
      <c r="E34" s="11">
        <v>1334</v>
      </c>
      <c r="F34" s="16">
        <v>1057.69</v>
      </c>
      <c r="H34" s="10">
        <v>261</v>
      </c>
      <c r="I34" s="11">
        <v>1332</v>
      </c>
      <c r="J34" s="16">
        <v>1049.7299999999998</v>
      </c>
      <c r="L34" s="10">
        <v>265</v>
      </c>
      <c r="M34" s="11">
        <v>1305</v>
      </c>
      <c r="N34" s="16">
        <v>1034</v>
      </c>
      <c r="O34" s="27"/>
      <c r="P34" s="10">
        <v>255</v>
      </c>
      <c r="Q34" s="11">
        <v>1236</v>
      </c>
      <c r="R34" s="16">
        <v>972.43</v>
      </c>
      <c r="S34" s="27"/>
      <c r="T34" s="10">
        <v>246</v>
      </c>
      <c r="U34" s="11">
        <v>1185</v>
      </c>
      <c r="V34" s="16">
        <v>939.66000000000008</v>
      </c>
      <c r="X34" s="10">
        <v>273</v>
      </c>
      <c r="Y34" s="11">
        <v>1322</v>
      </c>
      <c r="Z34" s="16">
        <v>1044.45</v>
      </c>
      <c r="AB34" s="10">
        <v>279</v>
      </c>
      <c r="AC34" s="11">
        <v>1346</v>
      </c>
      <c r="AD34" s="16">
        <v>1069.2299999999998</v>
      </c>
      <c r="AF34" s="10">
        <v>291</v>
      </c>
      <c r="AG34" s="11">
        <v>1366</v>
      </c>
      <c r="AH34" s="16">
        <v>1087.42</v>
      </c>
      <c r="AJ34" s="10">
        <v>302</v>
      </c>
      <c r="AK34" s="11">
        <v>1417</v>
      </c>
      <c r="AL34" s="16">
        <v>1125.43</v>
      </c>
      <c r="AN34" s="10">
        <v>300</v>
      </c>
      <c r="AO34" s="11">
        <v>1411</v>
      </c>
      <c r="AP34" s="16">
        <v>1118.79</v>
      </c>
      <c r="AR34" s="10">
        <v>291</v>
      </c>
      <c r="AS34" s="11">
        <v>1414</v>
      </c>
      <c r="AT34" s="16">
        <v>1110.6199999999999</v>
      </c>
      <c r="AU34" s="23"/>
      <c r="AV34" s="10">
        <v>289</v>
      </c>
      <c r="AW34" s="11">
        <v>1392</v>
      </c>
      <c r="AX34" s="16">
        <v>1108.6500000000001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55</v>
      </c>
      <c r="E35" s="11">
        <v>811</v>
      </c>
      <c r="F35" s="16">
        <v>707.30000000000007</v>
      </c>
      <c r="H35" s="10">
        <v>53</v>
      </c>
      <c r="I35" s="11">
        <v>781</v>
      </c>
      <c r="J35" s="16">
        <v>695.6</v>
      </c>
      <c r="L35" s="10">
        <v>55</v>
      </c>
      <c r="M35" s="11">
        <v>731</v>
      </c>
      <c r="N35" s="16">
        <v>655.63999999999987</v>
      </c>
      <c r="O35" s="27"/>
      <c r="P35" s="10">
        <v>61</v>
      </c>
      <c r="Q35" s="11">
        <v>784</v>
      </c>
      <c r="R35" s="16">
        <v>690.28000000000009</v>
      </c>
      <c r="S35" s="27"/>
      <c r="T35" s="10">
        <v>57</v>
      </c>
      <c r="U35" s="11">
        <v>770</v>
      </c>
      <c r="V35" s="16">
        <v>670.95</v>
      </c>
      <c r="X35" s="10">
        <v>58</v>
      </c>
      <c r="Y35" s="11">
        <v>812</v>
      </c>
      <c r="Z35" s="16">
        <v>702.33999999999992</v>
      </c>
      <c r="AB35" s="10">
        <v>53</v>
      </c>
      <c r="AC35" s="11">
        <v>712</v>
      </c>
      <c r="AD35" s="16">
        <v>618.74</v>
      </c>
      <c r="AF35" s="10">
        <v>54</v>
      </c>
      <c r="AG35" s="11">
        <v>731</v>
      </c>
      <c r="AH35" s="16">
        <v>614.82000000000005</v>
      </c>
      <c r="AJ35" s="10">
        <v>56</v>
      </c>
      <c r="AK35" s="11">
        <v>766</v>
      </c>
      <c r="AL35" s="16">
        <v>687.54000000000008</v>
      </c>
      <c r="AN35" s="10">
        <v>56</v>
      </c>
      <c r="AO35" s="11">
        <v>762</v>
      </c>
      <c r="AP35" s="16">
        <v>670.37000000000012</v>
      </c>
      <c r="AR35" s="10">
        <v>59</v>
      </c>
      <c r="AS35" s="11">
        <v>607</v>
      </c>
      <c r="AT35" s="16">
        <v>541.25</v>
      </c>
      <c r="AU35" s="23"/>
      <c r="AV35" s="10">
        <v>60</v>
      </c>
      <c r="AW35" s="11">
        <v>580</v>
      </c>
      <c r="AX35" s="16">
        <v>509.94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4</v>
      </c>
      <c r="E36" s="11">
        <v>42</v>
      </c>
      <c r="F36" s="16">
        <v>33.11</v>
      </c>
      <c r="H36" s="10">
        <v>5</v>
      </c>
      <c r="I36" s="11">
        <v>41</v>
      </c>
      <c r="J36" s="16">
        <v>34.78</v>
      </c>
      <c r="L36" s="10">
        <v>5</v>
      </c>
      <c r="M36" s="11">
        <v>39</v>
      </c>
      <c r="N36" s="16">
        <v>32.660000000000004</v>
      </c>
      <c r="O36" s="27"/>
      <c r="P36" s="10">
        <v>4</v>
      </c>
      <c r="Q36" s="11">
        <v>43</v>
      </c>
      <c r="R36" s="16">
        <v>36.35</v>
      </c>
      <c r="S36" s="27"/>
      <c r="T36" s="10">
        <v>4</v>
      </c>
      <c r="U36" s="11">
        <v>42</v>
      </c>
      <c r="V36" s="16">
        <v>32.130000000000003</v>
      </c>
      <c r="X36" s="10">
        <v>4</v>
      </c>
      <c r="Y36" s="11">
        <v>43</v>
      </c>
      <c r="Z36" s="16">
        <v>34.53</v>
      </c>
      <c r="AB36" s="10">
        <v>4</v>
      </c>
      <c r="AC36" s="11">
        <v>37</v>
      </c>
      <c r="AD36" s="16">
        <v>29.849999999999998</v>
      </c>
      <c r="AF36" s="10">
        <v>4</v>
      </c>
      <c r="AG36" s="11">
        <v>42</v>
      </c>
      <c r="AH36" s="16">
        <v>30.54</v>
      </c>
      <c r="AJ36" s="10" t="s">
        <v>74</v>
      </c>
      <c r="AK36" s="11" t="s">
        <v>74</v>
      </c>
      <c r="AL36" s="16" t="s">
        <v>74</v>
      </c>
      <c r="AN36" s="10" t="s">
        <v>74</v>
      </c>
      <c r="AO36" s="11" t="s">
        <v>74</v>
      </c>
      <c r="AP36" s="16" t="s">
        <v>74</v>
      </c>
      <c r="AR36" s="10" t="s">
        <v>74</v>
      </c>
      <c r="AS36" s="11" t="s">
        <v>74</v>
      </c>
      <c r="AT36" s="16" t="s">
        <v>74</v>
      </c>
      <c r="AU36" s="23"/>
      <c r="AV36" s="10" t="s">
        <v>74</v>
      </c>
      <c r="AW36" s="11" t="s">
        <v>74</v>
      </c>
      <c r="AX36" s="16" t="s">
        <v>74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10</v>
      </c>
      <c r="E37" s="11">
        <v>270</v>
      </c>
      <c r="F37" s="16">
        <v>240.5</v>
      </c>
      <c r="H37" s="10">
        <v>10</v>
      </c>
      <c r="I37" s="11">
        <v>263</v>
      </c>
      <c r="J37" s="16">
        <v>234.1</v>
      </c>
      <c r="L37" s="10">
        <v>10</v>
      </c>
      <c r="M37" s="11">
        <v>269</v>
      </c>
      <c r="N37" s="16">
        <v>239.77999999999997</v>
      </c>
      <c r="O37" s="27"/>
      <c r="P37" s="10">
        <v>12</v>
      </c>
      <c r="Q37" s="11">
        <v>268</v>
      </c>
      <c r="R37" s="16">
        <v>237.43</v>
      </c>
      <c r="S37" s="27"/>
      <c r="T37" s="10">
        <v>12</v>
      </c>
      <c r="U37" s="11">
        <v>261</v>
      </c>
      <c r="V37" s="16">
        <v>232.19999999999996</v>
      </c>
      <c r="X37" s="10">
        <v>12</v>
      </c>
      <c r="Y37" s="11">
        <v>270</v>
      </c>
      <c r="Z37" s="16">
        <v>241.65</v>
      </c>
      <c r="AB37" s="10">
        <v>12</v>
      </c>
      <c r="AC37" s="11">
        <v>270</v>
      </c>
      <c r="AD37" s="16">
        <v>241.14</v>
      </c>
      <c r="AF37" s="10">
        <v>12</v>
      </c>
      <c r="AG37" s="11">
        <v>267</v>
      </c>
      <c r="AH37" s="16">
        <v>236.29</v>
      </c>
      <c r="AJ37" s="10">
        <v>14</v>
      </c>
      <c r="AK37" s="11">
        <v>276</v>
      </c>
      <c r="AL37" s="16">
        <v>242.72</v>
      </c>
      <c r="AN37" s="10">
        <v>14</v>
      </c>
      <c r="AO37" s="11">
        <v>279</v>
      </c>
      <c r="AP37" s="16">
        <v>248.73</v>
      </c>
      <c r="AR37" s="10">
        <v>14</v>
      </c>
      <c r="AS37" s="11">
        <v>275</v>
      </c>
      <c r="AT37" s="16">
        <v>247.8</v>
      </c>
      <c r="AU37" s="23"/>
      <c r="AV37" s="10">
        <v>14</v>
      </c>
      <c r="AW37" s="11">
        <v>279</v>
      </c>
      <c r="AX37" s="16">
        <v>249.58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7</v>
      </c>
      <c r="E38" s="11">
        <v>68</v>
      </c>
      <c r="F38" s="16">
        <v>55.06</v>
      </c>
      <c r="H38" s="10">
        <v>10</v>
      </c>
      <c r="I38" s="11">
        <v>66</v>
      </c>
      <c r="J38" s="16">
        <v>52.78</v>
      </c>
      <c r="L38" s="10">
        <v>11</v>
      </c>
      <c r="M38" s="11">
        <v>71</v>
      </c>
      <c r="N38" s="16">
        <v>59.93</v>
      </c>
      <c r="O38" s="27"/>
      <c r="P38" s="10">
        <v>12</v>
      </c>
      <c r="Q38" s="11">
        <v>66</v>
      </c>
      <c r="R38" s="16">
        <v>55.480000000000004</v>
      </c>
      <c r="S38" s="27"/>
      <c r="T38" s="10">
        <v>14</v>
      </c>
      <c r="U38" s="11">
        <v>63</v>
      </c>
      <c r="V38" s="16">
        <v>53.679999999999993</v>
      </c>
      <c r="X38" s="10">
        <v>15</v>
      </c>
      <c r="Y38" s="11">
        <v>72</v>
      </c>
      <c r="Z38" s="16">
        <v>63.57</v>
      </c>
      <c r="AB38" s="10">
        <v>16</v>
      </c>
      <c r="AC38" s="11">
        <v>80</v>
      </c>
      <c r="AD38" s="16">
        <v>62.27</v>
      </c>
      <c r="AF38" s="10">
        <v>16</v>
      </c>
      <c r="AG38" s="11">
        <v>82</v>
      </c>
      <c r="AH38" s="16">
        <v>63.680000000000007</v>
      </c>
      <c r="AJ38" s="10">
        <v>17</v>
      </c>
      <c r="AK38" s="11">
        <v>88</v>
      </c>
      <c r="AL38" s="16">
        <v>69.75</v>
      </c>
      <c r="AN38" s="10">
        <v>20</v>
      </c>
      <c r="AO38" s="11">
        <v>90</v>
      </c>
      <c r="AP38" s="16">
        <v>72.44</v>
      </c>
      <c r="AR38" s="10">
        <v>22</v>
      </c>
      <c r="AS38" s="11">
        <v>101</v>
      </c>
      <c r="AT38" s="16">
        <v>81.59999999999998</v>
      </c>
      <c r="AU38" s="23"/>
      <c r="AV38" s="10">
        <v>22</v>
      </c>
      <c r="AW38" s="11">
        <v>101</v>
      </c>
      <c r="AX38" s="16">
        <v>81.61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187</v>
      </c>
      <c r="E39" s="11">
        <v>4952</v>
      </c>
      <c r="F39" s="16">
        <v>4461.34</v>
      </c>
      <c r="H39" s="10">
        <v>191</v>
      </c>
      <c r="I39" s="11">
        <v>4574</v>
      </c>
      <c r="J39" s="16">
        <v>4066.8699999999994</v>
      </c>
      <c r="L39" s="10">
        <v>189</v>
      </c>
      <c r="M39" s="11">
        <v>4166</v>
      </c>
      <c r="N39" s="16">
        <v>3749.6699999999996</v>
      </c>
      <c r="O39" s="27"/>
      <c r="P39" s="10">
        <v>200</v>
      </c>
      <c r="Q39" s="11">
        <v>4444</v>
      </c>
      <c r="R39" s="16">
        <v>3938.0800000000004</v>
      </c>
      <c r="S39" s="27"/>
      <c r="T39" s="10">
        <v>194</v>
      </c>
      <c r="U39" s="11">
        <v>4334</v>
      </c>
      <c r="V39" s="16">
        <v>3867.6699999999996</v>
      </c>
      <c r="X39" s="10">
        <v>207</v>
      </c>
      <c r="Y39" s="11">
        <v>4321</v>
      </c>
      <c r="Z39" s="16">
        <v>3861.6700000000005</v>
      </c>
      <c r="AB39" s="10">
        <v>201</v>
      </c>
      <c r="AC39" s="11">
        <v>4413</v>
      </c>
      <c r="AD39" s="16">
        <v>3931.6000000000004</v>
      </c>
      <c r="AF39" s="10">
        <v>199</v>
      </c>
      <c r="AG39" s="11">
        <v>4294</v>
      </c>
      <c r="AH39" s="16">
        <v>3826.5000000000005</v>
      </c>
      <c r="AJ39" s="10">
        <v>203</v>
      </c>
      <c r="AK39" s="11">
        <v>4636</v>
      </c>
      <c r="AL39" s="16">
        <v>4159.67</v>
      </c>
      <c r="AN39" s="10">
        <v>205</v>
      </c>
      <c r="AO39" s="11">
        <v>4595</v>
      </c>
      <c r="AP39" s="16">
        <v>4084.2399999999993</v>
      </c>
      <c r="AR39" s="10">
        <v>209</v>
      </c>
      <c r="AS39" s="11">
        <v>4660</v>
      </c>
      <c r="AT39" s="16">
        <v>4164.53</v>
      </c>
      <c r="AU39" s="23"/>
      <c r="AV39" s="10">
        <v>203</v>
      </c>
      <c r="AW39" s="11">
        <v>4679</v>
      </c>
      <c r="AX39" s="16">
        <v>4187.079999999999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101</v>
      </c>
      <c r="E40" s="11">
        <v>878</v>
      </c>
      <c r="F40" s="16">
        <v>757.56999999999994</v>
      </c>
      <c r="H40" s="10">
        <v>103</v>
      </c>
      <c r="I40" s="11">
        <v>844</v>
      </c>
      <c r="J40" s="16">
        <v>722.30000000000007</v>
      </c>
      <c r="L40" s="10">
        <v>103</v>
      </c>
      <c r="M40" s="11">
        <v>800</v>
      </c>
      <c r="N40" s="16">
        <v>676.11000000000013</v>
      </c>
      <c r="O40" s="27"/>
      <c r="P40" s="10">
        <v>106</v>
      </c>
      <c r="Q40" s="11">
        <v>864</v>
      </c>
      <c r="R40" s="16">
        <v>721.75</v>
      </c>
      <c r="S40" s="27"/>
      <c r="T40" s="10">
        <v>109</v>
      </c>
      <c r="U40" s="11">
        <v>844</v>
      </c>
      <c r="V40" s="16">
        <v>724.2199999999998</v>
      </c>
      <c r="X40" s="10">
        <v>106</v>
      </c>
      <c r="Y40" s="11">
        <v>737</v>
      </c>
      <c r="Z40" s="16">
        <v>627.41000000000008</v>
      </c>
      <c r="AB40" s="10">
        <v>109</v>
      </c>
      <c r="AC40" s="11">
        <v>803</v>
      </c>
      <c r="AD40" s="16">
        <v>693.00999999999988</v>
      </c>
      <c r="AF40" s="10">
        <v>105</v>
      </c>
      <c r="AG40" s="11">
        <v>746</v>
      </c>
      <c r="AH40" s="16">
        <v>658.67</v>
      </c>
      <c r="AJ40" s="10">
        <v>109</v>
      </c>
      <c r="AK40" s="11">
        <v>794</v>
      </c>
      <c r="AL40" s="16">
        <v>701.43000000000006</v>
      </c>
      <c r="AN40" s="10">
        <v>110</v>
      </c>
      <c r="AO40" s="11">
        <v>817</v>
      </c>
      <c r="AP40" s="16">
        <v>692.3</v>
      </c>
      <c r="AR40" s="10">
        <v>111</v>
      </c>
      <c r="AS40" s="11">
        <v>802</v>
      </c>
      <c r="AT40" s="16">
        <v>704.56</v>
      </c>
      <c r="AU40" s="23"/>
      <c r="AV40" s="10">
        <v>110</v>
      </c>
      <c r="AW40" s="11">
        <v>820</v>
      </c>
      <c r="AX40" s="16">
        <v>700.69999999999993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10</v>
      </c>
      <c r="E41" s="11">
        <v>28</v>
      </c>
      <c r="F41" s="16">
        <v>15.09</v>
      </c>
      <c r="H41" s="10">
        <v>10</v>
      </c>
      <c r="I41" s="11">
        <v>28</v>
      </c>
      <c r="J41" s="16">
        <v>15.910000000000002</v>
      </c>
      <c r="L41" s="10">
        <v>11</v>
      </c>
      <c r="M41" s="11">
        <v>30</v>
      </c>
      <c r="N41" s="16">
        <v>18.140000000000004</v>
      </c>
      <c r="O41" s="27"/>
      <c r="P41" s="10">
        <v>12</v>
      </c>
      <c r="Q41" s="11">
        <v>28</v>
      </c>
      <c r="R41" s="16">
        <v>16.7</v>
      </c>
      <c r="S41" s="27"/>
      <c r="T41" s="10">
        <v>11</v>
      </c>
      <c r="U41" s="11">
        <v>26</v>
      </c>
      <c r="V41" s="16">
        <v>15.77</v>
      </c>
      <c r="X41" s="10">
        <v>9</v>
      </c>
      <c r="Y41" s="11">
        <v>16</v>
      </c>
      <c r="Z41" s="16">
        <v>11.67</v>
      </c>
      <c r="AB41" s="10">
        <v>9</v>
      </c>
      <c r="AC41" s="11">
        <v>16</v>
      </c>
      <c r="AD41" s="16">
        <v>11.82</v>
      </c>
      <c r="AF41" s="10">
        <v>9</v>
      </c>
      <c r="AG41" s="11">
        <v>18</v>
      </c>
      <c r="AH41" s="16">
        <v>11.49</v>
      </c>
      <c r="AJ41" s="10">
        <v>8</v>
      </c>
      <c r="AK41" s="11">
        <v>17</v>
      </c>
      <c r="AL41" s="16">
        <v>11.78</v>
      </c>
      <c r="AN41" s="10">
        <v>9</v>
      </c>
      <c r="AO41" s="11">
        <v>22</v>
      </c>
      <c r="AP41" s="16">
        <v>15.110000000000001</v>
      </c>
      <c r="AR41" s="10">
        <v>10</v>
      </c>
      <c r="AS41" s="11">
        <v>27</v>
      </c>
      <c r="AT41" s="16">
        <v>16.46</v>
      </c>
      <c r="AU41" s="23"/>
      <c r="AV41" s="10">
        <v>12</v>
      </c>
      <c r="AW41" s="11">
        <v>28</v>
      </c>
      <c r="AX41" s="16">
        <v>17.54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5</v>
      </c>
      <c r="E42" s="11">
        <v>17</v>
      </c>
      <c r="F42" s="16">
        <v>16</v>
      </c>
      <c r="H42" s="10">
        <v>5</v>
      </c>
      <c r="I42" s="11">
        <v>20</v>
      </c>
      <c r="J42" s="16">
        <v>18.149999999999999</v>
      </c>
      <c r="L42" s="10">
        <v>6</v>
      </c>
      <c r="M42" s="11">
        <v>24</v>
      </c>
      <c r="N42" s="16">
        <v>22.060000000000002</v>
      </c>
      <c r="O42" s="27"/>
      <c r="P42" s="10">
        <v>5</v>
      </c>
      <c r="Q42" s="11">
        <v>26</v>
      </c>
      <c r="R42" s="16">
        <v>24.18</v>
      </c>
      <c r="S42" s="27"/>
      <c r="T42" s="10">
        <v>6</v>
      </c>
      <c r="U42" s="11">
        <v>29</v>
      </c>
      <c r="V42" s="16">
        <v>27.259999999999998</v>
      </c>
      <c r="X42" s="10">
        <v>5</v>
      </c>
      <c r="Y42" s="11">
        <v>32</v>
      </c>
      <c r="Z42" s="16">
        <v>30.13</v>
      </c>
      <c r="AB42" s="10">
        <v>5</v>
      </c>
      <c r="AC42" s="11">
        <v>30</v>
      </c>
      <c r="AD42" s="16">
        <v>27.92</v>
      </c>
      <c r="AF42" s="10">
        <v>7</v>
      </c>
      <c r="AG42" s="11">
        <v>29</v>
      </c>
      <c r="AH42" s="16">
        <v>27.299999999999997</v>
      </c>
      <c r="AJ42" s="10">
        <v>8</v>
      </c>
      <c r="AK42" s="11">
        <v>26</v>
      </c>
      <c r="AL42" s="16">
        <v>24.37</v>
      </c>
      <c r="AN42" s="10">
        <v>8</v>
      </c>
      <c r="AO42" s="11">
        <v>28</v>
      </c>
      <c r="AP42" s="16">
        <v>26.8</v>
      </c>
      <c r="AR42" s="10">
        <v>8</v>
      </c>
      <c r="AS42" s="11">
        <v>29</v>
      </c>
      <c r="AT42" s="16">
        <v>27.599999999999998</v>
      </c>
      <c r="AU42" s="23"/>
      <c r="AV42" s="10">
        <v>8</v>
      </c>
      <c r="AW42" s="11">
        <v>29</v>
      </c>
      <c r="AX42" s="16">
        <v>28.18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18</v>
      </c>
      <c r="E43" s="11">
        <v>32</v>
      </c>
      <c r="F43" s="16">
        <v>23.72</v>
      </c>
      <c r="H43" s="10">
        <v>18</v>
      </c>
      <c r="I43" s="11">
        <v>30</v>
      </c>
      <c r="J43" s="16">
        <v>22.180000000000003</v>
      </c>
      <c r="L43" s="10">
        <v>18</v>
      </c>
      <c r="M43" s="11">
        <v>34</v>
      </c>
      <c r="N43" s="16">
        <v>26.230000000000004</v>
      </c>
      <c r="O43" s="27"/>
      <c r="P43" s="10">
        <v>19</v>
      </c>
      <c r="Q43" s="11">
        <v>33</v>
      </c>
      <c r="R43" s="16">
        <v>25.99</v>
      </c>
      <c r="S43" s="27"/>
      <c r="T43" s="10">
        <v>19</v>
      </c>
      <c r="U43" s="11">
        <v>38</v>
      </c>
      <c r="V43" s="16">
        <v>29.51</v>
      </c>
      <c r="X43" s="10">
        <v>19</v>
      </c>
      <c r="Y43" s="11">
        <v>35</v>
      </c>
      <c r="Z43" s="16">
        <v>26.57</v>
      </c>
      <c r="AB43" s="10">
        <v>18</v>
      </c>
      <c r="AC43" s="11">
        <v>30</v>
      </c>
      <c r="AD43" s="16">
        <v>23.15</v>
      </c>
      <c r="AF43" s="10">
        <v>15</v>
      </c>
      <c r="AG43" s="11">
        <v>22</v>
      </c>
      <c r="AH43" s="16">
        <v>15.24</v>
      </c>
      <c r="AJ43" s="10">
        <v>16</v>
      </c>
      <c r="AK43" s="11">
        <v>25</v>
      </c>
      <c r="AL43" s="16">
        <v>18.610000000000003</v>
      </c>
      <c r="AN43" s="10">
        <v>12</v>
      </c>
      <c r="AO43" s="11">
        <v>22</v>
      </c>
      <c r="AP43" s="16">
        <v>15.85</v>
      </c>
      <c r="AR43" s="10">
        <v>12</v>
      </c>
      <c r="AS43" s="11">
        <v>23</v>
      </c>
      <c r="AT43" s="16">
        <v>16.5</v>
      </c>
      <c r="AU43" s="23"/>
      <c r="AV43" s="10">
        <v>9</v>
      </c>
      <c r="AW43" s="11">
        <v>20</v>
      </c>
      <c r="AX43" s="16">
        <v>15.719999999999999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47</v>
      </c>
      <c r="E44" s="11">
        <v>213</v>
      </c>
      <c r="F44" s="16">
        <v>170.71999999999997</v>
      </c>
      <c r="H44" s="10">
        <v>43</v>
      </c>
      <c r="I44" s="11">
        <v>203</v>
      </c>
      <c r="J44" s="16">
        <v>163.12</v>
      </c>
      <c r="L44" s="10">
        <v>41</v>
      </c>
      <c r="M44" s="11">
        <v>190</v>
      </c>
      <c r="N44" s="16">
        <v>149.42000000000002</v>
      </c>
      <c r="O44" s="27"/>
      <c r="P44" s="10">
        <v>39</v>
      </c>
      <c r="Q44" s="11">
        <v>183</v>
      </c>
      <c r="R44" s="16">
        <v>145.54</v>
      </c>
      <c r="S44" s="27"/>
      <c r="T44" s="10">
        <v>37</v>
      </c>
      <c r="U44" s="11">
        <v>190</v>
      </c>
      <c r="V44" s="16">
        <v>157</v>
      </c>
      <c r="X44" s="10">
        <v>35</v>
      </c>
      <c r="Y44" s="11">
        <v>193</v>
      </c>
      <c r="Z44" s="16">
        <v>157.29000000000005</v>
      </c>
      <c r="AB44" s="10">
        <v>37</v>
      </c>
      <c r="AC44" s="11">
        <v>206</v>
      </c>
      <c r="AD44" s="16">
        <v>166.07000000000002</v>
      </c>
      <c r="AF44" s="10">
        <v>40</v>
      </c>
      <c r="AG44" s="11">
        <v>214</v>
      </c>
      <c r="AH44" s="16">
        <v>171.21000000000004</v>
      </c>
      <c r="AJ44" s="10">
        <v>44</v>
      </c>
      <c r="AK44" s="11">
        <v>222</v>
      </c>
      <c r="AL44" s="16">
        <v>179.61000000000004</v>
      </c>
      <c r="AN44" s="10">
        <v>42</v>
      </c>
      <c r="AO44" s="11">
        <v>227</v>
      </c>
      <c r="AP44" s="16">
        <v>184.49</v>
      </c>
      <c r="AR44" s="10">
        <v>46</v>
      </c>
      <c r="AS44" s="11">
        <v>267</v>
      </c>
      <c r="AT44" s="16">
        <v>207.43</v>
      </c>
      <c r="AU44" s="23"/>
      <c r="AV44" s="10">
        <v>52</v>
      </c>
      <c r="AW44" s="11">
        <v>257</v>
      </c>
      <c r="AX44" s="16">
        <v>197.89999999999995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 t="s">
        <v>74</v>
      </c>
      <c r="E45" s="11" t="s">
        <v>74</v>
      </c>
      <c r="F45" s="16" t="s">
        <v>74</v>
      </c>
      <c r="H45" s="10" t="s">
        <v>74</v>
      </c>
      <c r="I45" s="11" t="s">
        <v>74</v>
      </c>
      <c r="J45" s="16" t="s">
        <v>74</v>
      </c>
      <c r="L45" s="10">
        <v>4</v>
      </c>
      <c r="M45" s="11">
        <v>6</v>
      </c>
      <c r="N45" s="16">
        <v>5.23</v>
      </c>
      <c r="O45" s="27"/>
      <c r="P45" s="10">
        <v>5</v>
      </c>
      <c r="Q45" s="11">
        <v>8</v>
      </c>
      <c r="R45" s="16">
        <v>5.97</v>
      </c>
      <c r="S45" s="27"/>
      <c r="T45" s="10">
        <v>5</v>
      </c>
      <c r="U45" s="11">
        <v>8</v>
      </c>
      <c r="V45" s="16">
        <v>5.44</v>
      </c>
      <c r="X45" s="10">
        <v>7</v>
      </c>
      <c r="Y45" s="11">
        <v>14</v>
      </c>
      <c r="Z45" s="16">
        <v>9.1300000000000008</v>
      </c>
      <c r="AB45" s="10">
        <v>7</v>
      </c>
      <c r="AC45" s="11">
        <v>14</v>
      </c>
      <c r="AD45" s="16">
        <v>9.3999999999999986</v>
      </c>
      <c r="AF45" s="10">
        <v>7</v>
      </c>
      <c r="AG45" s="11">
        <v>14</v>
      </c>
      <c r="AH45" s="16">
        <v>9.32</v>
      </c>
      <c r="AJ45" s="10">
        <v>7</v>
      </c>
      <c r="AK45" s="11">
        <v>13</v>
      </c>
      <c r="AL45" s="16">
        <v>8.74</v>
      </c>
      <c r="AN45" s="10">
        <v>7</v>
      </c>
      <c r="AO45" s="11">
        <v>14</v>
      </c>
      <c r="AP45" s="16">
        <v>9.4599999999999991</v>
      </c>
      <c r="AR45" s="10">
        <v>7</v>
      </c>
      <c r="AS45" s="11">
        <v>14</v>
      </c>
      <c r="AT45" s="16">
        <v>9.07</v>
      </c>
      <c r="AU45" s="23"/>
      <c r="AV45" s="10">
        <v>7</v>
      </c>
      <c r="AW45" s="11">
        <v>12</v>
      </c>
      <c r="AX45" s="16">
        <v>8.52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44</v>
      </c>
      <c r="E46" s="11">
        <v>128</v>
      </c>
      <c r="F46" s="16">
        <v>102.31</v>
      </c>
      <c r="H46" s="10">
        <v>46</v>
      </c>
      <c r="I46" s="11">
        <v>130</v>
      </c>
      <c r="J46" s="16">
        <v>107.29</v>
      </c>
      <c r="L46" s="10">
        <v>44</v>
      </c>
      <c r="M46" s="11">
        <v>135</v>
      </c>
      <c r="N46" s="16">
        <v>108.39</v>
      </c>
      <c r="O46" s="27"/>
      <c r="P46" s="10">
        <v>41</v>
      </c>
      <c r="Q46" s="11">
        <v>120</v>
      </c>
      <c r="R46" s="16">
        <v>95.8</v>
      </c>
      <c r="S46" s="27"/>
      <c r="T46" s="10">
        <v>42</v>
      </c>
      <c r="U46" s="11">
        <v>126</v>
      </c>
      <c r="V46" s="16">
        <v>100.13</v>
      </c>
      <c r="X46" s="10">
        <v>40</v>
      </c>
      <c r="Y46" s="11">
        <v>123</v>
      </c>
      <c r="Z46" s="16">
        <v>94.94</v>
      </c>
      <c r="AB46" s="10">
        <v>42</v>
      </c>
      <c r="AC46" s="11">
        <v>120</v>
      </c>
      <c r="AD46" s="16">
        <v>95.399999999999991</v>
      </c>
      <c r="AF46" s="10">
        <v>38</v>
      </c>
      <c r="AG46" s="11">
        <v>127</v>
      </c>
      <c r="AH46" s="16">
        <v>101.83</v>
      </c>
      <c r="AJ46" s="10">
        <v>40</v>
      </c>
      <c r="AK46" s="11">
        <v>126</v>
      </c>
      <c r="AL46" s="16">
        <v>101.43999999999998</v>
      </c>
      <c r="AN46" s="10">
        <v>39</v>
      </c>
      <c r="AO46" s="11">
        <v>128</v>
      </c>
      <c r="AP46" s="16">
        <v>102.39</v>
      </c>
      <c r="AR46" s="10">
        <v>38</v>
      </c>
      <c r="AS46" s="11">
        <v>138</v>
      </c>
      <c r="AT46" s="16">
        <v>111.74</v>
      </c>
      <c r="AU46" s="23"/>
      <c r="AV46" s="10">
        <v>35</v>
      </c>
      <c r="AW46" s="11">
        <v>122</v>
      </c>
      <c r="AX46" s="16">
        <v>99.850000000000009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151</v>
      </c>
      <c r="E47" s="11">
        <v>435</v>
      </c>
      <c r="F47" s="16">
        <v>242.79000000000002</v>
      </c>
      <c r="H47" s="10">
        <v>164</v>
      </c>
      <c r="I47" s="11">
        <v>437</v>
      </c>
      <c r="J47" s="16">
        <v>254.56</v>
      </c>
      <c r="L47" s="10">
        <v>160</v>
      </c>
      <c r="M47" s="11">
        <v>435</v>
      </c>
      <c r="N47" s="16">
        <v>249.46000000000004</v>
      </c>
      <c r="O47" s="27"/>
      <c r="P47" s="10">
        <v>163</v>
      </c>
      <c r="Q47" s="11">
        <v>418</v>
      </c>
      <c r="R47" s="16">
        <v>237.59</v>
      </c>
      <c r="S47" s="27"/>
      <c r="T47" s="10">
        <v>165</v>
      </c>
      <c r="U47" s="11">
        <v>414</v>
      </c>
      <c r="V47" s="16">
        <v>236.67000000000002</v>
      </c>
      <c r="X47" s="10">
        <v>163</v>
      </c>
      <c r="Y47" s="11">
        <v>397</v>
      </c>
      <c r="Z47" s="16">
        <v>211.01000000000002</v>
      </c>
      <c r="AB47" s="10">
        <v>175</v>
      </c>
      <c r="AC47" s="11">
        <v>419</v>
      </c>
      <c r="AD47" s="16">
        <v>223.03</v>
      </c>
      <c r="AF47" s="10">
        <v>182</v>
      </c>
      <c r="AG47" s="11">
        <v>392</v>
      </c>
      <c r="AH47" s="16">
        <v>204.79999999999998</v>
      </c>
      <c r="AJ47" s="10">
        <v>202</v>
      </c>
      <c r="AK47" s="11">
        <v>411</v>
      </c>
      <c r="AL47" s="16">
        <v>199.08</v>
      </c>
      <c r="AN47" s="10">
        <v>199</v>
      </c>
      <c r="AO47" s="11">
        <v>418</v>
      </c>
      <c r="AP47" s="16">
        <v>212.79999999999998</v>
      </c>
      <c r="AR47" s="10">
        <v>203</v>
      </c>
      <c r="AS47" s="11">
        <v>393</v>
      </c>
      <c r="AT47" s="16">
        <v>193.13</v>
      </c>
      <c r="AU47" s="23"/>
      <c r="AV47" s="10">
        <v>206</v>
      </c>
      <c r="AW47" s="11">
        <v>407</v>
      </c>
      <c r="AX47" s="16">
        <v>197.70999999999998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80</v>
      </c>
      <c r="E48" s="11">
        <v>244</v>
      </c>
      <c r="F48" s="16">
        <v>179.41999999999996</v>
      </c>
      <c r="H48" s="10">
        <v>81</v>
      </c>
      <c r="I48" s="11">
        <v>244</v>
      </c>
      <c r="J48" s="16">
        <v>185.32</v>
      </c>
      <c r="L48" s="10">
        <v>83</v>
      </c>
      <c r="M48" s="11">
        <v>227</v>
      </c>
      <c r="N48" s="16">
        <v>177.98000000000002</v>
      </c>
      <c r="O48" s="27"/>
      <c r="P48" s="10">
        <v>83</v>
      </c>
      <c r="Q48" s="11">
        <v>224</v>
      </c>
      <c r="R48" s="16">
        <v>174.02</v>
      </c>
      <c r="S48" s="27"/>
      <c r="T48" s="10">
        <v>83</v>
      </c>
      <c r="U48" s="11">
        <v>222</v>
      </c>
      <c r="V48" s="16">
        <v>168.21</v>
      </c>
      <c r="X48" s="10">
        <v>83</v>
      </c>
      <c r="Y48" s="11">
        <v>220</v>
      </c>
      <c r="Z48" s="16">
        <v>164.68999999999997</v>
      </c>
      <c r="AB48" s="10">
        <v>82</v>
      </c>
      <c r="AC48" s="11">
        <v>222</v>
      </c>
      <c r="AD48" s="16">
        <v>162.76999999999998</v>
      </c>
      <c r="AF48" s="10">
        <v>84</v>
      </c>
      <c r="AG48" s="11">
        <v>221</v>
      </c>
      <c r="AH48" s="16">
        <v>163.42000000000002</v>
      </c>
      <c r="AJ48" s="10">
        <v>83</v>
      </c>
      <c r="AK48" s="11">
        <v>202</v>
      </c>
      <c r="AL48" s="16">
        <v>153.25000000000003</v>
      </c>
      <c r="AN48" s="10">
        <v>84</v>
      </c>
      <c r="AO48" s="11">
        <v>205</v>
      </c>
      <c r="AP48" s="16">
        <v>150.1</v>
      </c>
      <c r="AR48" s="10">
        <v>81</v>
      </c>
      <c r="AS48" s="11">
        <v>200</v>
      </c>
      <c r="AT48" s="16">
        <v>146.54</v>
      </c>
      <c r="AU48" s="23"/>
      <c r="AV48" s="10">
        <v>79</v>
      </c>
      <c r="AW48" s="11">
        <v>201</v>
      </c>
      <c r="AX48" s="16">
        <v>143.01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87</v>
      </c>
      <c r="E49" s="11">
        <v>177</v>
      </c>
      <c r="F49" s="16">
        <v>124.88</v>
      </c>
      <c r="H49" s="10">
        <v>74</v>
      </c>
      <c r="I49" s="11">
        <v>147</v>
      </c>
      <c r="J49" s="16">
        <v>106.28</v>
      </c>
      <c r="L49" s="10">
        <v>73</v>
      </c>
      <c r="M49" s="11">
        <v>125</v>
      </c>
      <c r="N49" s="16">
        <v>87.02</v>
      </c>
      <c r="O49" s="27"/>
      <c r="P49" s="10">
        <v>68</v>
      </c>
      <c r="Q49" s="11">
        <v>113</v>
      </c>
      <c r="R49" s="16">
        <v>81.279999999999987</v>
      </c>
      <c r="S49" s="27"/>
      <c r="T49" s="10">
        <v>60</v>
      </c>
      <c r="U49" s="11">
        <v>115</v>
      </c>
      <c r="V49" s="16">
        <v>82.580000000000013</v>
      </c>
      <c r="X49" s="10">
        <v>53</v>
      </c>
      <c r="Y49" s="11">
        <v>133</v>
      </c>
      <c r="Z49" s="16">
        <v>98.749999999999986</v>
      </c>
      <c r="AB49" s="10">
        <v>51</v>
      </c>
      <c r="AC49" s="11">
        <v>129</v>
      </c>
      <c r="AD49" s="16">
        <v>95.7</v>
      </c>
      <c r="AF49" s="10">
        <v>54</v>
      </c>
      <c r="AG49" s="11">
        <v>110</v>
      </c>
      <c r="AH49" s="16">
        <v>78.419999999999987</v>
      </c>
      <c r="AJ49" s="10">
        <v>51</v>
      </c>
      <c r="AK49" s="11">
        <v>113</v>
      </c>
      <c r="AL49" s="16">
        <v>78.060000000000016</v>
      </c>
      <c r="AN49" s="10">
        <v>49</v>
      </c>
      <c r="AO49" s="11">
        <v>84</v>
      </c>
      <c r="AP49" s="16">
        <v>59.859999999999985</v>
      </c>
      <c r="AR49" s="10">
        <v>40</v>
      </c>
      <c r="AS49" s="11">
        <v>202</v>
      </c>
      <c r="AT49" s="16">
        <v>181.17999999999998</v>
      </c>
      <c r="AU49" s="23"/>
      <c r="AV49" s="10">
        <v>37</v>
      </c>
      <c r="AW49" s="11">
        <v>198</v>
      </c>
      <c r="AX49" s="16">
        <v>177.15999999999997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129</v>
      </c>
      <c r="E50" s="11">
        <v>460</v>
      </c>
      <c r="F50" s="16">
        <v>367.47</v>
      </c>
      <c r="H50" s="10">
        <v>126</v>
      </c>
      <c r="I50" s="11">
        <v>443</v>
      </c>
      <c r="J50" s="16">
        <v>360.21</v>
      </c>
      <c r="L50" s="10">
        <v>122</v>
      </c>
      <c r="M50" s="11">
        <v>436</v>
      </c>
      <c r="N50" s="16">
        <v>361.18</v>
      </c>
      <c r="O50" s="27"/>
      <c r="P50" s="10">
        <v>127</v>
      </c>
      <c r="Q50" s="11">
        <v>429</v>
      </c>
      <c r="R50" s="16">
        <v>354.59</v>
      </c>
      <c r="S50" s="27"/>
      <c r="T50" s="10">
        <v>136</v>
      </c>
      <c r="U50" s="11">
        <v>412</v>
      </c>
      <c r="V50" s="16">
        <v>339.46000000000004</v>
      </c>
      <c r="X50" s="10">
        <v>135</v>
      </c>
      <c r="Y50" s="11">
        <v>435</v>
      </c>
      <c r="Z50" s="16">
        <v>355.98</v>
      </c>
      <c r="AB50" s="10">
        <v>136</v>
      </c>
      <c r="AC50" s="11">
        <v>433</v>
      </c>
      <c r="AD50" s="16">
        <v>352.88000000000005</v>
      </c>
      <c r="AF50" s="10">
        <v>134</v>
      </c>
      <c r="AG50" s="11">
        <v>442</v>
      </c>
      <c r="AH50" s="16">
        <v>364.18</v>
      </c>
      <c r="AJ50" s="10">
        <v>137</v>
      </c>
      <c r="AK50" s="11">
        <v>483</v>
      </c>
      <c r="AL50" s="16">
        <v>396.04000000000008</v>
      </c>
      <c r="AN50" s="10">
        <v>126</v>
      </c>
      <c r="AO50" s="11">
        <v>464</v>
      </c>
      <c r="AP50" s="16">
        <v>384.9199999999999</v>
      </c>
      <c r="AR50" s="10">
        <v>128</v>
      </c>
      <c r="AS50" s="11">
        <v>467</v>
      </c>
      <c r="AT50" s="16">
        <v>384.18000000000006</v>
      </c>
      <c r="AU50" s="23"/>
      <c r="AV50" s="10">
        <v>133</v>
      </c>
      <c r="AW50" s="11">
        <v>463</v>
      </c>
      <c r="AX50" s="16">
        <v>381.59000000000003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 t="s">
        <v>74</v>
      </c>
      <c r="Q51" s="11" t="s">
        <v>74</v>
      </c>
      <c r="R51" s="16" t="s">
        <v>74</v>
      </c>
      <c r="S51" s="27"/>
      <c r="T51" s="10" t="s">
        <v>74</v>
      </c>
      <c r="U51" s="11" t="s">
        <v>74</v>
      </c>
      <c r="V51" s="16" t="s">
        <v>74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 t="s">
        <v>74</v>
      </c>
      <c r="AS51" s="11" t="s">
        <v>74</v>
      </c>
      <c r="AT51" s="16" t="s">
        <v>74</v>
      </c>
      <c r="AU51" s="23"/>
      <c r="AV51" s="10" t="s">
        <v>74</v>
      </c>
      <c r="AW51" s="11" t="s">
        <v>74</v>
      </c>
      <c r="AX51" s="16" t="s">
        <v>74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93</v>
      </c>
      <c r="E52" s="11">
        <v>166</v>
      </c>
      <c r="F52" s="16">
        <v>111.64999999999999</v>
      </c>
      <c r="H52" s="10">
        <v>91</v>
      </c>
      <c r="I52" s="11">
        <v>154</v>
      </c>
      <c r="J52" s="16">
        <v>102.88</v>
      </c>
      <c r="L52" s="10">
        <v>93</v>
      </c>
      <c r="M52" s="11">
        <v>163</v>
      </c>
      <c r="N52" s="16">
        <v>116.32000000000001</v>
      </c>
      <c r="O52" s="27"/>
      <c r="P52" s="10">
        <v>93</v>
      </c>
      <c r="Q52" s="11">
        <v>163</v>
      </c>
      <c r="R52" s="16">
        <v>108.08999999999999</v>
      </c>
      <c r="S52" s="27"/>
      <c r="T52" s="10">
        <v>91</v>
      </c>
      <c r="U52" s="11">
        <v>163</v>
      </c>
      <c r="V52" s="16">
        <v>116.18</v>
      </c>
      <c r="X52" s="10">
        <v>90</v>
      </c>
      <c r="Y52" s="11">
        <v>162</v>
      </c>
      <c r="Z52" s="16">
        <v>113.85</v>
      </c>
      <c r="AB52" s="10">
        <v>87</v>
      </c>
      <c r="AC52" s="11">
        <v>156</v>
      </c>
      <c r="AD52" s="16">
        <v>107.99999999999997</v>
      </c>
      <c r="AF52" s="10">
        <v>84</v>
      </c>
      <c r="AG52" s="11">
        <v>161</v>
      </c>
      <c r="AH52" s="16">
        <v>105.04999999999998</v>
      </c>
      <c r="AJ52" s="10">
        <v>78</v>
      </c>
      <c r="AK52" s="11">
        <v>158</v>
      </c>
      <c r="AL52" s="16">
        <v>109.84000000000002</v>
      </c>
      <c r="AN52" s="10">
        <v>71</v>
      </c>
      <c r="AO52" s="11">
        <v>143</v>
      </c>
      <c r="AP52" s="16">
        <v>98.579999999999984</v>
      </c>
      <c r="AR52" s="10">
        <v>71</v>
      </c>
      <c r="AS52" s="11">
        <v>144</v>
      </c>
      <c r="AT52" s="16">
        <v>97.95</v>
      </c>
      <c r="AU52" s="23"/>
      <c r="AV52" s="10">
        <v>71</v>
      </c>
      <c r="AW52" s="11">
        <v>144</v>
      </c>
      <c r="AX52" s="16">
        <v>93.77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130</v>
      </c>
      <c r="E53" s="11">
        <v>654</v>
      </c>
      <c r="F53" s="16">
        <v>476.00999999999993</v>
      </c>
      <c r="H53" s="10">
        <v>119</v>
      </c>
      <c r="I53" s="11">
        <v>627</v>
      </c>
      <c r="J53" s="16">
        <v>456.2</v>
      </c>
      <c r="L53" s="10">
        <v>116</v>
      </c>
      <c r="M53" s="11">
        <v>551</v>
      </c>
      <c r="N53" s="16">
        <v>409.18</v>
      </c>
      <c r="O53" s="27"/>
      <c r="P53" s="10">
        <v>116</v>
      </c>
      <c r="Q53" s="11">
        <v>523</v>
      </c>
      <c r="R53" s="16">
        <v>394.95000000000005</v>
      </c>
      <c r="S53" s="27"/>
      <c r="T53" s="10">
        <v>117</v>
      </c>
      <c r="U53" s="11">
        <v>537</v>
      </c>
      <c r="V53" s="16">
        <v>414.11999999999995</v>
      </c>
      <c r="X53" s="10">
        <v>114</v>
      </c>
      <c r="Y53" s="11">
        <v>532</v>
      </c>
      <c r="Z53" s="16">
        <v>400.49</v>
      </c>
      <c r="AB53" s="10">
        <v>115</v>
      </c>
      <c r="AC53" s="11">
        <v>513</v>
      </c>
      <c r="AD53" s="16">
        <v>397.28000000000003</v>
      </c>
      <c r="AF53" s="10">
        <v>115</v>
      </c>
      <c r="AG53" s="11">
        <v>502</v>
      </c>
      <c r="AH53" s="16">
        <v>374.95999999999992</v>
      </c>
      <c r="AJ53" s="10">
        <v>121</v>
      </c>
      <c r="AK53" s="11">
        <v>531</v>
      </c>
      <c r="AL53" s="16">
        <v>400.13</v>
      </c>
      <c r="AN53" s="10">
        <v>120</v>
      </c>
      <c r="AO53" s="11">
        <v>538</v>
      </c>
      <c r="AP53" s="16">
        <v>411.81</v>
      </c>
      <c r="AR53" s="10">
        <v>121</v>
      </c>
      <c r="AS53" s="11">
        <v>520</v>
      </c>
      <c r="AT53" s="16">
        <v>401.99</v>
      </c>
      <c r="AU53" s="23"/>
      <c r="AV53" s="10">
        <v>121</v>
      </c>
      <c r="AW53" s="11">
        <v>503</v>
      </c>
      <c r="AX53" s="16">
        <v>387.68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 t="s">
        <v>74</v>
      </c>
      <c r="E54" s="11" t="s">
        <v>74</v>
      </c>
      <c r="F54" s="16" t="s">
        <v>74</v>
      </c>
      <c r="H54" s="10" t="s">
        <v>74</v>
      </c>
      <c r="I54" s="11" t="s">
        <v>74</v>
      </c>
      <c r="J54" s="16" t="s">
        <v>74</v>
      </c>
      <c r="L54" s="10" t="s">
        <v>74</v>
      </c>
      <c r="M54" s="11" t="s">
        <v>74</v>
      </c>
      <c r="N54" s="16" t="s">
        <v>74</v>
      </c>
      <c r="O54" s="27"/>
      <c r="P54" s="10" t="s">
        <v>74</v>
      </c>
      <c r="Q54" s="11" t="s">
        <v>74</v>
      </c>
      <c r="R54" s="16" t="s">
        <v>74</v>
      </c>
      <c r="S54" s="27"/>
      <c r="T54" s="10" t="s">
        <v>74</v>
      </c>
      <c r="U54" s="11" t="s">
        <v>74</v>
      </c>
      <c r="V54" s="16" t="s">
        <v>74</v>
      </c>
      <c r="X54" s="10" t="s">
        <v>74</v>
      </c>
      <c r="Y54" s="11" t="s">
        <v>74</v>
      </c>
      <c r="Z54" s="16" t="s">
        <v>74</v>
      </c>
      <c r="AB54" s="10" t="s">
        <v>74</v>
      </c>
      <c r="AC54" s="11" t="s">
        <v>74</v>
      </c>
      <c r="AD54" s="16" t="s">
        <v>74</v>
      </c>
      <c r="AF54" s="10" t="s">
        <v>74</v>
      </c>
      <c r="AG54" s="11" t="s">
        <v>74</v>
      </c>
      <c r="AH54" s="16" t="s">
        <v>74</v>
      </c>
      <c r="AJ54" s="10" t="s">
        <v>74</v>
      </c>
      <c r="AK54" s="11" t="s">
        <v>74</v>
      </c>
      <c r="AL54" s="16" t="s">
        <v>74</v>
      </c>
      <c r="AN54" s="10" t="s">
        <v>74</v>
      </c>
      <c r="AO54" s="11" t="s">
        <v>74</v>
      </c>
      <c r="AP54" s="16" t="s">
        <v>74</v>
      </c>
      <c r="AR54" s="10" t="s">
        <v>74</v>
      </c>
      <c r="AS54" s="11" t="s">
        <v>74</v>
      </c>
      <c r="AT54" s="16" t="s">
        <v>74</v>
      </c>
      <c r="AU54" s="23"/>
      <c r="AV54" s="10" t="s">
        <v>74</v>
      </c>
      <c r="AW54" s="11" t="s">
        <v>74</v>
      </c>
      <c r="AX54" s="16" t="s">
        <v>74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44</v>
      </c>
      <c r="E55" s="11">
        <v>353</v>
      </c>
      <c r="F55" s="16">
        <v>288.47999999999996</v>
      </c>
      <c r="H55" s="10">
        <v>45</v>
      </c>
      <c r="I55" s="11">
        <v>362</v>
      </c>
      <c r="J55" s="16">
        <v>292.32</v>
      </c>
      <c r="L55" s="10">
        <v>44</v>
      </c>
      <c r="M55" s="11">
        <v>359</v>
      </c>
      <c r="N55" s="16">
        <v>297.53000000000003</v>
      </c>
      <c r="O55" s="27"/>
      <c r="P55" s="10">
        <v>44</v>
      </c>
      <c r="Q55" s="11">
        <v>345</v>
      </c>
      <c r="R55" s="16">
        <v>288.50000000000006</v>
      </c>
      <c r="S55" s="27"/>
      <c r="T55" s="10">
        <v>45</v>
      </c>
      <c r="U55" s="11">
        <v>324</v>
      </c>
      <c r="V55" s="16">
        <v>279.37</v>
      </c>
      <c r="X55" s="10">
        <v>47</v>
      </c>
      <c r="Y55" s="11">
        <v>339</v>
      </c>
      <c r="Z55" s="16">
        <v>283.42999999999995</v>
      </c>
      <c r="AB55" s="10">
        <v>45</v>
      </c>
      <c r="AC55" s="11">
        <v>362</v>
      </c>
      <c r="AD55" s="16">
        <v>302.09000000000003</v>
      </c>
      <c r="AF55" s="10">
        <v>43</v>
      </c>
      <c r="AG55" s="11">
        <v>360</v>
      </c>
      <c r="AH55" s="16">
        <v>309.16999999999996</v>
      </c>
      <c r="AJ55" s="10">
        <v>42</v>
      </c>
      <c r="AK55" s="11">
        <v>351</v>
      </c>
      <c r="AL55" s="16">
        <v>309.74999999999994</v>
      </c>
      <c r="AN55" s="10">
        <v>43</v>
      </c>
      <c r="AO55" s="11">
        <v>312</v>
      </c>
      <c r="AP55" s="16">
        <v>278.79000000000002</v>
      </c>
      <c r="AR55" s="10">
        <v>45</v>
      </c>
      <c r="AS55" s="11">
        <v>324</v>
      </c>
      <c r="AT55" s="16">
        <v>286.09000000000003</v>
      </c>
      <c r="AU55" s="23"/>
      <c r="AV55" s="10">
        <v>43</v>
      </c>
      <c r="AW55" s="11">
        <v>311</v>
      </c>
      <c r="AX55" s="16">
        <v>273.02999999999997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123</v>
      </c>
      <c r="E56" s="11">
        <v>1494</v>
      </c>
      <c r="F56" s="16">
        <v>908.86000000000013</v>
      </c>
      <c r="H56" s="10">
        <v>115</v>
      </c>
      <c r="I56" s="11">
        <v>1371</v>
      </c>
      <c r="J56" s="16">
        <v>849.68999999999994</v>
      </c>
      <c r="L56" s="10">
        <v>121</v>
      </c>
      <c r="M56" s="11">
        <v>1342</v>
      </c>
      <c r="N56" s="16">
        <v>876.43</v>
      </c>
      <c r="O56" s="27"/>
      <c r="P56" s="10">
        <v>119</v>
      </c>
      <c r="Q56" s="11">
        <v>1426</v>
      </c>
      <c r="R56" s="16">
        <v>939.70999999999992</v>
      </c>
      <c r="S56" s="27"/>
      <c r="T56" s="10">
        <v>117</v>
      </c>
      <c r="U56" s="11">
        <v>1397</v>
      </c>
      <c r="V56" s="16">
        <v>969.88</v>
      </c>
      <c r="X56" s="10">
        <v>116</v>
      </c>
      <c r="Y56" s="11">
        <v>1343</v>
      </c>
      <c r="Z56" s="16">
        <v>864.24000000000012</v>
      </c>
      <c r="AB56" s="10">
        <v>112</v>
      </c>
      <c r="AC56" s="11">
        <v>1327</v>
      </c>
      <c r="AD56" s="16">
        <v>821.93000000000006</v>
      </c>
      <c r="AF56" s="10">
        <v>106</v>
      </c>
      <c r="AG56" s="11">
        <v>1343</v>
      </c>
      <c r="AH56" s="16">
        <v>816.71</v>
      </c>
      <c r="AJ56" s="10">
        <v>106</v>
      </c>
      <c r="AK56" s="11">
        <v>1353</v>
      </c>
      <c r="AL56" s="16">
        <v>845.63000000000022</v>
      </c>
      <c r="AN56" s="10">
        <v>93</v>
      </c>
      <c r="AO56" s="11">
        <v>1316</v>
      </c>
      <c r="AP56" s="16">
        <v>807.58</v>
      </c>
      <c r="AR56" s="10">
        <v>89</v>
      </c>
      <c r="AS56" s="11">
        <v>1277</v>
      </c>
      <c r="AT56" s="16">
        <v>816.44</v>
      </c>
      <c r="AU56" s="23"/>
      <c r="AV56" s="10">
        <v>92</v>
      </c>
      <c r="AW56" s="11">
        <v>1239</v>
      </c>
      <c r="AX56" s="16">
        <v>788.45999999999992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143</v>
      </c>
      <c r="E57" s="11">
        <v>1077</v>
      </c>
      <c r="F57" s="16">
        <v>736.57999999999981</v>
      </c>
      <c r="H57" s="10">
        <v>139</v>
      </c>
      <c r="I57" s="11">
        <v>1102</v>
      </c>
      <c r="J57" s="16">
        <v>738.26</v>
      </c>
      <c r="L57" s="10">
        <v>137</v>
      </c>
      <c r="M57" s="11">
        <v>1011</v>
      </c>
      <c r="N57" s="16">
        <v>695.14999999999986</v>
      </c>
      <c r="O57" s="27"/>
      <c r="P57" s="10">
        <v>136</v>
      </c>
      <c r="Q57" s="11">
        <v>998</v>
      </c>
      <c r="R57" s="16">
        <v>706.37999999999988</v>
      </c>
      <c r="S57" s="27"/>
      <c r="T57" s="10">
        <v>141</v>
      </c>
      <c r="U57" s="11">
        <v>1004</v>
      </c>
      <c r="V57" s="16">
        <v>729.06</v>
      </c>
      <c r="X57" s="10">
        <v>135</v>
      </c>
      <c r="Y57" s="11">
        <v>995</v>
      </c>
      <c r="Z57" s="16">
        <v>699.26</v>
      </c>
      <c r="AB57" s="10">
        <v>143</v>
      </c>
      <c r="AC57" s="11">
        <v>1003</v>
      </c>
      <c r="AD57" s="16">
        <v>694.14</v>
      </c>
      <c r="AF57" s="10">
        <v>151</v>
      </c>
      <c r="AG57" s="11">
        <v>1035</v>
      </c>
      <c r="AH57" s="16">
        <v>693.65</v>
      </c>
      <c r="AJ57" s="10">
        <v>154</v>
      </c>
      <c r="AK57" s="11">
        <v>1047</v>
      </c>
      <c r="AL57" s="16">
        <v>697.19999999999993</v>
      </c>
      <c r="AN57" s="10">
        <v>143</v>
      </c>
      <c r="AO57" s="11">
        <v>999</v>
      </c>
      <c r="AP57" s="16">
        <v>681.9899999999999</v>
      </c>
      <c r="AR57" s="10">
        <v>135</v>
      </c>
      <c r="AS57" s="11">
        <v>951</v>
      </c>
      <c r="AT57" s="16">
        <v>645.24</v>
      </c>
      <c r="AU57" s="23"/>
      <c r="AV57" s="10">
        <v>131</v>
      </c>
      <c r="AW57" s="11">
        <v>992</v>
      </c>
      <c r="AX57" s="16">
        <v>690.82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4</v>
      </c>
      <c r="E58" s="11">
        <v>95</v>
      </c>
      <c r="F58" s="16">
        <v>72.3</v>
      </c>
      <c r="H58" s="10">
        <v>4</v>
      </c>
      <c r="I58" s="11">
        <v>105</v>
      </c>
      <c r="J58" s="16">
        <v>87.58</v>
      </c>
      <c r="L58" s="10">
        <v>4</v>
      </c>
      <c r="M58" s="11">
        <v>92</v>
      </c>
      <c r="N58" s="16">
        <v>74.42</v>
      </c>
      <c r="O58" s="27"/>
      <c r="P58" s="10" t="s">
        <v>74</v>
      </c>
      <c r="Q58" s="11" t="s">
        <v>74</v>
      </c>
      <c r="R58" s="16" t="s">
        <v>74</v>
      </c>
      <c r="S58" s="27"/>
      <c r="T58" s="10">
        <v>4</v>
      </c>
      <c r="U58" s="11">
        <v>116</v>
      </c>
      <c r="V58" s="16">
        <v>80.44</v>
      </c>
      <c r="X58" s="10">
        <v>4</v>
      </c>
      <c r="Y58" s="11">
        <v>104</v>
      </c>
      <c r="Z58" s="16">
        <v>83.110000000000014</v>
      </c>
      <c r="AB58" s="10">
        <v>4</v>
      </c>
      <c r="AC58" s="11">
        <v>110</v>
      </c>
      <c r="AD58" s="16">
        <v>87.45</v>
      </c>
      <c r="AF58" s="10">
        <v>4</v>
      </c>
      <c r="AG58" s="11">
        <v>122</v>
      </c>
      <c r="AH58" s="16">
        <v>101.19</v>
      </c>
      <c r="AJ58" s="10">
        <v>4</v>
      </c>
      <c r="AK58" s="11">
        <v>127</v>
      </c>
      <c r="AL58" s="16">
        <v>96.77</v>
      </c>
      <c r="AN58" s="10">
        <v>4</v>
      </c>
      <c r="AO58" s="11">
        <v>124</v>
      </c>
      <c r="AP58" s="16">
        <v>96.26</v>
      </c>
      <c r="AR58" s="10" t="s">
        <v>74</v>
      </c>
      <c r="AS58" s="11" t="s">
        <v>74</v>
      </c>
      <c r="AT58" s="16" t="s">
        <v>74</v>
      </c>
      <c r="AU58" s="23"/>
      <c r="AV58" s="10">
        <v>4</v>
      </c>
      <c r="AW58" s="11">
        <v>124</v>
      </c>
      <c r="AX58" s="16">
        <v>88.79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29</v>
      </c>
      <c r="E59" s="11">
        <v>148</v>
      </c>
      <c r="F59" s="16">
        <v>79.340000000000018</v>
      </c>
      <c r="H59" s="10">
        <v>31</v>
      </c>
      <c r="I59" s="11">
        <v>154</v>
      </c>
      <c r="J59" s="16">
        <v>81.169999999999987</v>
      </c>
      <c r="L59" s="10">
        <v>30</v>
      </c>
      <c r="M59" s="11">
        <v>148</v>
      </c>
      <c r="N59" s="16">
        <v>80.59</v>
      </c>
      <c r="O59" s="27"/>
      <c r="P59" s="10">
        <v>29</v>
      </c>
      <c r="Q59" s="11">
        <v>146</v>
      </c>
      <c r="R59" s="16">
        <v>86.45</v>
      </c>
      <c r="S59" s="27"/>
      <c r="T59" s="10">
        <v>31</v>
      </c>
      <c r="U59" s="11">
        <v>154</v>
      </c>
      <c r="V59" s="16">
        <v>81.460000000000008</v>
      </c>
      <c r="X59" s="10">
        <v>29</v>
      </c>
      <c r="Y59" s="11">
        <v>146</v>
      </c>
      <c r="Z59" s="16">
        <v>82.17</v>
      </c>
      <c r="AB59" s="10">
        <v>26</v>
      </c>
      <c r="AC59" s="11">
        <v>141</v>
      </c>
      <c r="AD59" s="16">
        <v>87.18</v>
      </c>
      <c r="AF59" s="10">
        <v>23</v>
      </c>
      <c r="AG59" s="11">
        <v>135</v>
      </c>
      <c r="AH59" s="16">
        <v>80.069999999999993</v>
      </c>
      <c r="AJ59" s="10">
        <v>22</v>
      </c>
      <c r="AK59" s="11">
        <v>126</v>
      </c>
      <c r="AL59" s="16">
        <v>77.349999999999994</v>
      </c>
      <c r="AN59" s="10">
        <v>23</v>
      </c>
      <c r="AO59" s="11">
        <v>136</v>
      </c>
      <c r="AP59" s="16">
        <v>72.48</v>
      </c>
      <c r="AR59" s="10">
        <v>21</v>
      </c>
      <c r="AS59" s="11">
        <v>127</v>
      </c>
      <c r="AT59" s="16">
        <v>70.900000000000006</v>
      </c>
      <c r="AU59" s="23"/>
      <c r="AV59" s="10">
        <v>21</v>
      </c>
      <c r="AW59" s="11">
        <v>138</v>
      </c>
      <c r="AX59" s="16">
        <v>66.179999999999993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110</v>
      </c>
      <c r="E60" s="11">
        <v>475</v>
      </c>
      <c r="F60" s="16">
        <v>306.57999999999993</v>
      </c>
      <c r="H60" s="10">
        <v>110</v>
      </c>
      <c r="I60" s="11">
        <v>446</v>
      </c>
      <c r="J60" s="16">
        <v>299.24</v>
      </c>
      <c r="L60" s="10">
        <v>110</v>
      </c>
      <c r="M60" s="11">
        <v>386</v>
      </c>
      <c r="N60" s="16">
        <v>259.58999999999997</v>
      </c>
      <c r="O60" s="27"/>
      <c r="P60" s="10">
        <v>104</v>
      </c>
      <c r="Q60" s="11">
        <v>358</v>
      </c>
      <c r="R60" s="16">
        <v>237.48</v>
      </c>
      <c r="S60" s="27"/>
      <c r="T60" s="10">
        <v>96</v>
      </c>
      <c r="U60" s="11">
        <v>308</v>
      </c>
      <c r="V60" s="16">
        <v>207.14000000000001</v>
      </c>
      <c r="X60" s="10">
        <v>109</v>
      </c>
      <c r="Y60" s="11">
        <v>323</v>
      </c>
      <c r="Z60" s="16">
        <v>205.73</v>
      </c>
      <c r="AB60" s="10">
        <v>107</v>
      </c>
      <c r="AC60" s="11">
        <v>356</v>
      </c>
      <c r="AD60" s="16">
        <v>230.57999999999996</v>
      </c>
      <c r="AF60" s="10">
        <v>102</v>
      </c>
      <c r="AG60" s="11">
        <v>324</v>
      </c>
      <c r="AH60" s="16">
        <v>219.08000000000004</v>
      </c>
      <c r="AJ60" s="10">
        <v>105</v>
      </c>
      <c r="AK60" s="11">
        <v>328</v>
      </c>
      <c r="AL60" s="16">
        <v>217.24</v>
      </c>
      <c r="AN60" s="10">
        <v>92</v>
      </c>
      <c r="AO60" s="11">
        <v>277</v>
      </c>
      <c r="AP60" s="16">
        <v>164.85000000000002</v>
      </c>
      <c r="AR60" s="10">
        <v>86</v>
      </c>
      <c r="AS60" s="11">
        <v>264</v>
      </c>
      <c r="AT60" s="16">
        <v>161.16999999999999</v>
      </c>
      <c r="AU60" s="23"/>
      <c r="AV60" s="10">
        <v>87</v>
      </c>
      <c r="AW60" s="11">
        <v>242</v>
      </c>
      <c r="AX60" s="16">
        <v>144.96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152</v>
      </c>
      <c r="E61" s="17">
        <v>407</v>
      </c>
      <c r="F61" s="16">
        <v>251.46</v>
      </c>
      <c r="H61" s="10">
        <v>149</v>
      </c>
      <c r="I61" s="17">
        <v>414</v>
      </c>
      <c r="J61" s="16">
        <v>252.05</v>
      </c>
      <c r="L61" s="10">
        <v>142</v>
      </c>
      <c r="M61" s="17">
        <v>363</v>
      </c>
      <c r="N61" s="16">
        <v>223.30999999999995</v>
      </c>
      <c r="O61" s="27"/>
      <c r="P61" s="10">
        <v>147</v>
      </c>
      <c r="Q61" s="17">
        <v>406</v>
      </c>
      <c r="R61" s="16">
        <v>256.54999999999995</v>
      </c>
      <c r="S61" s="27"/>
      <c r="T61" s="10">
        <v>132</v>
      </c>
      <c r="U61" s="17">
        <v>378</v>
      </c>
      <c r="V61" s="16">
        <v>244.88</v>
      </c>
      <c r="X61" s="10">
        <v>139</v>
      </c>
      <c r="Y61" s="17">
        <v>451</v>
      </c>
      <c r="Z61" s="16">
        <v>293.63</v>
      </c>
      <c r="AB61" s="10">
        <v>140</v>
      </c>
      <c r="AC61" s="17">
        <v>380</v>
      </c>
      <c r="AD61" s="16">
        <v>248.62999999999997</v>
      </c>
      <c r="AF61" s="10">
        <v>136</v>
      </c>
      <c r="AG61" s="17">
        <v>397</v>
      </c>
      <c r="AH61" s="16">
        <v>266.74</v>
      </c>
      <c r="AJ61" s="10">
        <v>137</v>
      </c>
      <c r="AK61" s="17">
        <v>374</v>
      </c>
      <c r="AL61" s="16">
        <v>256.59000000000003</v>
      </c>
      <c r="AN61" s="10">
        <v>130</v>
      </c>
      <c r="AO61" s="17">
        <v>374</v>
      </c>
      <c r="AP61" s="16">
        <v>253.97</v>
      </c>
      <c r="AR61" s="10">
        <v>125</v>
      </c>
      <c r="AS61" s="17">
        <v>376</v>
      </c>
      <c r="AT61" s="16">
        <v>270.56</v>
      </c>
      <c r="AU61" s="23"/>
      <c r="AV61" s="10">
        <v>140</v>
      </c>
      <c r="AW61" s="17">
        <v>421</v>
      </c>
      <c r="AX61" s="16">
        <v>296.66999999999996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2120</v>
      </c>
      <c r="E62" s="18">
        <v>15548</v>
      </c>
      <c r="F62" s="15">
        <v>12305.74</v>
      </c>
      <c r="H62" s="14">
        <v>2107</v>
      </c>
      <c r="I62" s="18">
        <v>14909</v>
      </c>
      <c r="J62" s="15">
        <v>11756.99</v>
      </c>
      <c r="L62" s="14">
        <v>2098</v>
      </c>
      <c r="M62" s="18">
        <v>14023</v>
      </c>
      <c r="N62" s="15">
        <v>11206.800000000001</v>
      </c>
      <c r="O62" s="27"/>
      <c r="P62" s="14">
        <v>2106</v>
      </c>
      <c r="Q62" s="18">
        <v>14332</v>
      </c>
      <c r="R62" s="15">
        <v>11419.22</v>
      </c>
      <c r="S62" s="27"/>
      <c r="T62" s="14">
        <v>2071</v>
      </c>
      <c r="U62" s="18">
        <v>14048</v>
      </c>
      <c r="V62" s="15">
        <v>11310.819999999996</v>
      </c>
      <c r="X62" s="14">
        <v>2106</v>
      </c>
      <c r="Y62" s="18">
        <v>14103</v>
      </c>
      <c r="Z62" s="15">
        <v>11221.61</v>
      </c>
      <c r="AB62" s="14">
        <v>2111</v>
      </c>
      <c r="AC62" s="18">
        <v>14158</v>
      </c>
      <c r="AD62" s="15">
        <v>11249.559999999998</v>
      </c>
      <c r="AF62" s="14">
        <v>2114</v>
      </c>
      <c r="AG62" s="18">
        <v>14049</v>
      </c>
      <c r="AH62" s="15">
        <v>11113.73</v>
      </c>
      <c r="AJ62" s="14">
        <v>2165</v>
      </c>
      <c r="AK62" s="18">
        <v>14600</v>
      </c>
      <c r="AL62" s="15">
        <v>11683.510000000002</v>
      </c>
      <c r="AN62" s="14">
        <v>2090</v>
      </c>
      <c r="AO62" s="18">
        <v>14340</v>
      </c>
      <c r="AP62" s="15">
        <v>11395.42</v>
      </c>
      <c r="AR62" s="14">
        <v>2064</v>
      </c>
      <c r="AS62" s="18">
        <v>14278</v>
      </c>
      <c r="AT62" s="15">
        <v>11466.4</v>
      </c>
      <c r="AU62" s="23"/>
      <c r="AV62" s="14">
        <v>2077</v>
      </c>
      <c r="AW62" s="18">
        <v>14273</v>
      </c>
      <c r="AX62" s="15">
        <v>11436.400000000003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2540</v>
      </c>
      <c r="E63" s="21">
        <v>18946</v>
      </c>
      <c r="F63" s="22">
        <v>15346.22</v>
      </c>
      <c r="H63" s="20">
        <v>2518</v>
      </c>
      <c r="I63" s="21">
        <v>18194</v>
      </c>
      <c r="J63" s="22">
        <v>14686.79</v>
      </c>
      <c r="L63" s="20">
        <v>2512</v>
      </c>
      <c r="M63" s="21">
        <v>17200</v>
      </c>
      <c r="N63" s="22">
        <v>14050.460000000001</v>
      </c>
      <c r="O63" s="28"/>
      <c r="P63" s="20">
        <v>2527</v>
      </c>
      <c r="Q63" s="21">
        <v>17321</v>
      </c>
      <c r="R63" s="22">
        <v>14063.029999999999</v>
      </c>
      <c r="S63" s="28"/>
      <c r="T63" s="20">
        <v>2490</v>
      </c>
      <c r="U63" s="21">
        <v>17030</v>
      </c>
      <c r="V63" s="22">
        <v>13957.459999999997</v>
      </c>
      <c r="X63" s="20">
        <v>2526</v>
      </c>
      <c r="Y63" s="21">
        <v>17140</v>
      </c>
      <c r="Z63" s="22">
        <v>13935.49</v>
      </c>
      <c r="AB63" s="20">
        <v>2542</v>
      </c>
      <c r="AC63" s="21">
        <v>17322</v>
      </c>
      <c r="AD63" s="22">
        <v>14065.189999999999</v>
      </c>
      <c r="AF63" s="20">
        <v>2546</v>
      </c>
      <c r="AG63" s="21">
        <v>17238</v>
      </c>
      <c r="AH63" s="22">
        <v>13942.939999999999</v>
      </c>
      <c r="AJ63" s="20">
        <v>2595</v>
      </c>
      <c r="AK63" s="21">
        <v>17915</v>
      </c>
      <c r="AL63" s="22">
        <v>14650.030000000002</v>
      </c>
      <c r="AN63" s="20">
        <v>2507</v>
      </c>
      <c r="AO63" s="21">
        <v>17678</v>
      </c>
      <c r="AP63" s="22">
        <v>14386.06</v>
      </c>
      <c r="AR63" s="20">
        <v>2490</v>
      </c>
      <c r="AS63" s="21">
        <v>17676</v>
      </c>
      <c r="AT63" s="22">
        <v>14475.13</v>
      </c>
      <c r="AU63" s="23"/>
      <c r="AV63" s="20">
        <v>2499</v>
      </c>
      <c r="AW63" s="21">
        <v>17727</v>
      </c>
      <c r="AX63" s="22">
        <v>14527.440000000002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VLOOKUP("&lt;T8Titel&gt;",Uebersetzungen!$B$3:$E$331,Uebersetzungen!$B$2+1,FALSE)</f>
        <v>Wirtschaftsstruktur seit 2011: Region Moesa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108</v>
      </c>
      <c r="E12" s="11">
        <v>301</v>
      </c>
      <c r="F12" s="12">
        <v>185.89000000000001</v>
      </c>
      <c r="H12" s="10">
        <v>113</v>
      </c>
      <c r="I12" s="11">
        <v>306</v>
      </c>
      <c r="J12" s="12">
        <v>187.56</v>
      </c>
      <c r="L12" s="10">
        <v>115</v>
      </c>
      <c r="M12" s="11">
        <v>301</v>
      </c>
      <c r="N12" s="12">
        <v>181.03000000000003</v>
      </c>
      <c r="O12" s="27"/>
      <c r="P12" s="10">
        <v>119</v>
      </c>
      <c r="Q12" s="11">
        <v>308</v>
      </c>
      <c r="R12" s="12">
        <v>191.11</v>
      </c>
      <c r="S12" s="27"/>
      <c r="T12" s="10">
        <v>120</v>
      </c>
      <c r="U12" s="11">
        <v>311</v>
      </c>
      <c r="V12" s="12">
        <v>188.59</v>
      </c>
      <c r="X12" s="10">
        <v>122</v>
      </c>
      <c r="Y12" s="11">
        <v>305</v>
      </c>
      <c r="Z12" s="12">
        <v>175.84999999999997</v>
      </c>
      <c r="AB12" s="10">
        <v>120</v>
      </c>
      <c r="AC12" s="11">
        <v>281</v>
      </c>
      <c r="AD12" s="12">
        <v>160.82</v>
      </c>
      <c r="AF12" s="10">
        <v>125</v>
      </c>
      <c r="AG12" s="11">
        <v>266</v>
      </c>
      <c r="AH12" s="12">
        <v>152.51000000000002</v>
      </c>
      <c r="AJ12" s="10">
        <v>128</v>
      </c>
      <c r="AK12" s="11">
        <v>275</v>
      </c>
      <c r="AL12" s="12">
        <v>157.6</v>
      </c>
      <c r="AN12" s="10">
        <v>127</v>
      </c>
      <c r="AO12" s="11">
        <v>287</v>
      </c>
      <c r="AP12" s="12">
        <v>168.73000000000002</v>
      </c>
      <c r="AR12" s="10">
        <v>127</v>
      </c>
      <c r="AS12" s="11">
        <v>300</v>
      </c>
      <c r="AT12" s="12">
        <v>173.84999999999997</v>
      </c>
      <c r="AU12" s="23"/>
      <c r="AV12" s="10">
        <v>126</v>
      </c>
      <c r="AW12" s="11">
        <v>300</v>
      </c>
      <c r="AX12" s="12">
        <v>168.89000000000004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108</v>
      </c>
      <c r="E13" s="18">
        <v>301</v>
      </c>
      <c r="F13" s="15">
        <v>185.89000000000001</v>
      </c>
      <c r="H13" s="14">
        <v>113</v>
      </c>
      <c r="I13" s="18">
        <v>306</v>
      </c>
      <c r="J13" s="15">
        <v>187.56</v>
      </c>
      <c r="L13" s="14">
        <v>115</v>
      </c>
      <c r="M13" s="18">
        <v>301</v>
      </c>
      <c r="N13" s="15">
        <v>181.03000000000003</v>
      </c>
      <c r="O13" s="27"/>
      <c r="P13" s="14">
        <v>119</v>
      </c>
      <c r="Q13" s="18">
        <v>308</v>
      </c>
      <c r="R13" s="15">
        <v>191.11</v>
      </c>
      <c r="S13" s="27"/>
      <c r="T13" s="14">
        <v>120</v>
      </c>
      <c r="U13" s="18">
        <v>311</v>
      </c>
      <c r="V13" s="15">
        <v>188.59</v>
      </c>
      <c r="X13" s="14">
        <v>122</v>
      </c>
      <c r="Y13" s="18">
        <v>305</v>
      </c>
      <c r="Z13" s="15">
        <v>175.84999999999997</v>
      </c>
      <c r="AB13" s="14">
        <v>120</v>
      </c>
      <c r="AC13" s="18">
        <v>281</v>
      </c>
      <c r="AD13" s="15">
        <v>160.82</v>
      </c>
      <c r="AF13" s="14">
        <v>125</v>
      </c>
      <c r="AG13" s="18">
        <v>266</v>
      </c>
      <c r="AH13" s="15">
        <v>152.51000000000002</v>
      </c>
      <c r="AJ13" s="14">
        <v>128</v>
      </c>
      <c r="AK13" s="18">
        <v>275</v>
      </c>
      <c r="AL13" s="15">
        <v>157.6</v>
      </c>
      <c r="AN13" s="14">
        <v>127</v>
      </c>
      <c r="AO13" s="18">
        <v>287</v>
      </c>
      <c r="AP13" s="15">
        <v>168.73000000000002</v>
      </c>
      <c r="AR13" s="14">
        <v>127</v>
      </c>
      <c r="AS13" s="18">
        <v>300</v>
      </c>
      <c r="AT13" s="15">
        <v>173.84999999999997</v>
      </c>
      <c r="AU13" s="23"/>
      <c r="AV13" s="14">
        <v>126</v>
      </c>
      <c r="AW13" s="18">
        <v>300</v>
      </c>
      <c r="AX13" s="15">
        <v>168.89000000000004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 t="s">
        <v>74</v>
      </c>
      <c r="M14" s="11" t="s">
        <v>74</v>
      </c>
      <c r="N14" s="16" t="s">
        <v>74</v>
      </c>
      <c r="O14" s="27"/>
      <c r="P14" s="10" t="s">
        <v>74</v>
      </c>
      <c r="Q14" s="11" t="s">
        <v>74</v>
      </c>
      <c r="R14" s="16" t="s">
        <v>74</v>
      </c>
      <c r="S14" s="27"/>
      <c r="T14" s="10" t="s">
        <v>74</v>
      </c>
      <c r="U14" s="11" t="s">
        <v>74</v>
      </c>
      <c r="V14" s="16" t="s">
        <v>74</v>
      </c>
      <c r="X14" s="10" t="s">
        <v>74</v>
      </c>
      <c r="Y14" s="11" t="s">
        <v>74</v>
      </c>
      <c r="Z14" s="16" t="s">
        <v>74</v>
      </c>
      <c r="AB14" s="10" t="s">
        <v>74</v>
      </c>
      <c r="AC14" s="11" t="s">
        <v>74</v>
      </c>
      <c r="AD14" s="16" t="s">
        <v>74</v>
      </c>
      <c r="AF14" s="10" t="s">
        <v>74</v>
      </c>
      <c r="AG14" s="11" t="s">
        <v>74</v>
      </c>
      <c r="AH14" s="16" t="s">
        <v>74</v>
      </c>
      <c r="AJ14" s="10" t="s">
        <v>74</v>
      </c>
      <c r="AK14" s="11" t="s">
        <v>74</v>
      </c>
      <c r="AL14" s="16" t="s">
        <v>74</v>
      </c>
      <c r="AN14" s="10" t="s">
        <v>74</v>
      </c>
      <c r="AO14" s="11" t="s">
        <v>74</v>
      </c>
      <c r="AP14" s="16" t="s">
        <v>74</v>
      </c>
      <c r="AR14" s="10" t="s">
        <v>74</v>
      </c>
      <c r="AS14" s="11" t="s">
        <v>74</v>
      </c>
      <c r="AT14" s="16" t="s">
        <v>74</v>
      </c>
      <c r="AU14" s="23"/>
      <c r="AV14" s="10" t="s">
        <v>74</v>
      </c>
      <c r="AW14" s="11" t="s">
        <v>74</v>
      </c>
      <c r="AX14" s="16" t="s">
        <v>74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6</v>
      </c>
      <c r="E15" s="11">
        <v>36</v>
      </c>
      <c r="F15" s="16">
        <v>28.15</v>
      </c>
      <c r="H15" s="10">
        <v>11</v>
      </c>
      <c r="I15" s="11">
        <v>34</v>
      </c>
      <c r="J15" s="16">
        <v>24.67</v>
      </c>
      <c r="L15" s="10">
        <v>8</v>
      </c>
      <c r="M15" s="11">
        <v>31</v>
      </c>
      <c r="N15" s="16">
        <v>23.169999999999998</v>
      </c>
      <c r="O15" s="27"/>
      <c r="P15" s="10">
        <v>7</v>
      </c>
      <c r="Q15" s="11">
        <v>33</v>
      </c>
      <c r="R15" s="16">
        <v>25.48</v>
      </c>
      <c r="S15" s="27"/>
      <c r="T15" s="10">
        <v>8</v>
      </c>
      <c r="U15" s="11">
        <v>36</v>
      </c>
      <c r="V15" s="16">
        <v>27.61</v>
      </c>
      <c r="X15" s="10">
        <v>9</v>
      </c>
      <c r="Y15" s="11">
        <v>41</v>
      </c>
      <c r="Z15" s="16">
        <v>32.46</v>
      </c>
      <c r="AB15" s="10">
        <v>10</v>
      </c>
      <c r="AC15" s="11">
        <v>67</v>
      </c>
      <c r="AD15" s="16">
        <v>56.4</v>
      </c>
      <c r="AF15" s="10">
        <v>7</v>
      </c>
      <c r="AG15" s="11">
        <v>65</v>
      </c>
      <c r="AH15" s="16">
        <v>57.55</v>
      </c>
      <c r="AJ15" s="10">
        <v>6</v>
      </c>
      <c r="AK15" s="11">
        <v>67</v>
      </c>
      <c r="AL15" s="16">
        <v>59.36</v>
      </c>
      <c r="AN15" s="10">
        <v>6</v>
      </c>
      <c r="AO15" s="11">
        <v>79</v>
      </c>
      <c r="AP15" s="16">
        <v>68.36999999999999</v>
      </c>
      <c r="AR15" s="10">
        <v>4</v>
      </c>
      <c r="AS15" s="11">
        <v>46</v>
      </c>
      <c r="AT15" s="16">
        <v>40.550000000000004</v>
      </c>
      <c r="AU15" s="23"/>
      <c r="AV15" s="10">
        <v>4</v>
      </c>
      <c r="AW15" s="11">
        <v>59</v>
      </c>
      <c r="AX15" s="16">
        <v>49.79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 t="s">
        <v>74</v>
      </c>
      <c r="E16" s="11" t="s">
        <v>74</v>
      </c>
      <c r="F16" s="16" t="s">
        <v>74</v>
      </c>
      <c r="H16" s="10">
        <v>0</v>
      </c>
      <c r="I16" s="11">
        <v>0</v>
      </c>
      <c r="J16" s="16">
        <v>0</v>
      </c>
      <c r="L16" s="10" t="s">
        <v>74</v>
      </c>
      <c r="M16" s="11" t="s">
        <v>74</v>
      </c>
      <c r="N16" s="16" t="s">
        <v>74</v>
      </c>
      <c r="O16" s="27"/>
      <c r="P16" s="10" t="s">
        <v>74</v>
      </c>
      <c r="Q16" s="11" t="s">
        <v>74</v>
      </c>
      <c r="R16" s="16" t="s">
        <v>74</v>
      </c>
      <c r="S16" s="27"/>
      <c r="T16" s="10" t="s">
        <v>74</v>
      </c>
      <c r="U16" s="11" t="s">
        <v>74</v>
      </c>
      <c r="V16" s="16" t="s">
        <v>74</v>
      </c>
      <c r="X16" s="10" t="s">
        <v>74</v>
      </c>
      <c r="Y16" s="11" t="s">
        <v>74</v>
      </c>
      <c r="Z16" s="16" t="s">
        <v>74</v>
      </c>
      <c r="AB16" s="10" t="s">
        <v>74</v>
      </c>
      <c r="AC16" s="11" t="s">
        <v>74</v>
      </c>
      <c r="AD16" s="16" t="s">
        <v>74</v>
      </c>
      <c r="AF16" s="10" t="s">
        <v>74</v>
      </c>
      <c r="AG16" s="11" t="s">
        <v>74</v>
      </c>
      <c r="AH16" s="16" t="s">
        <v>74</v>
      </c>
      <c r="AJ16" s="10" t="s">
        <v>74</v>
      </c>
      <c r="AK16" s="11" t="s">
        <v>74</v>
      </c>
      <c r="AL16" s="16" t="s">
        <v>74</v>
      </c>
      <c r="AN16" s="10" t="s">
        <v>74</v>
      </c>
      <c r="AO16" s="11" t="s">
        <v>74</v>
      </c>
      <c r="AP16" s="16" t="s">
        <v>74</v>
      </c>
      <c r="AR16" s="10" t="s">
        <v>74</v>
      </c>
      <c r="AS16" s="11" t="s">
        <v>74</v>
      </c>
      <c r="AT16" s="16" t="s">
        <v>74</v>
      </c>
      <c r="AU16" s="23"/>
      <c r="AV16" s="10" t="s">
        <v>74</v>
      </c>
      <c r="AW16" s="11" t="s">
        <v>74</v>
      </c>
      <c r="AX16" s="16" t="s">
        <v>74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17</v>
      </c>
      <c r="E17" s="11">
        <v>78</v>
      </c>
      <c r="F17" s="16">
        <v>64.39</v>
      </c>
      <c r="H17" s="10">
        <v>16</v>
      </c>
      <c r="I17" s="11">
        <v>76</v>
      </c>
      <c r="J17" s="16">
        <v>61.2</v>
      </c>
      <c r="L17" s="10">
        <v>16</v>
      </c>
      <c r="M17" s="11">
        <v>72</v>
      </c>
      <c r="N17" s="16">
        <v>57.519999999999996</v>
      </c>
      <c r="O17" s="27"/>
      <c r="P17" s="10">
        <v>15</v>
      </c>
      <c r="Q17" s="11">
        <v>69</v>
      </c>
      <c r="R17" s="16">
        <v>56.739999999999995</v>
      </c>
      <c r="S17" s="27"/>
      <c r="T17" s="10">
        <v>17</v>
      </c>
      <c r="U17" s="11">
        <v>66</v>
      </c>
      <c r="V17" s="16">
        <v>52.339999999999996</v>
      </c>
      <c r="X17" s="10">
        <v>16</v>
      </c>
      <c r="Y17" s="11">
        <v>59</v>
      </c>
      <c r="Z17" s="16">
        <v>46.150000000000006</v>
      </c>
      <c r="AB17" s="10">
        <v>18</v>
      </c>
      <c r="AC17" s="11">
        <v>46</v>
      </c>
      <c r="AD17" s="16">
        <v>38.82</v>
      </c>
      <c r="AF17" s="10">
        <v>19</v>
      </c>
      <c r="AG17" s="11">
        <v>42</v>
      </c>
      <c r="AH17" s="16">
        <v>35.72</v>
      </c>
      <c r="AJ17" s="10">
        <v>18</v>
      </c>
      <c r="AK17" s="11">
        <v>41</v>
      </c>
      <c r="AL17" s="16">
        <v>35.15</v>
      </c>
      <c r="AN17" s="10">
        <v>17</v>
      </c>
      <c r="AO17" s="11">
        <v>41</v>
      </c>
      <c r="AP17" s="16">
        <v>34.630000000000003</v>
      </c>
      <c r="AR17" s="10">
        <v>19</v>
      </c>
      <c r="AS17" s="11">
        <v>41</v>
      </c>
      <c r="AT17" s="16">
        <v>34.979999999999997</v>
      </c>
      <c r="AU17" s="23"/>
      <c r="AV17" s="10">
        <v>20</v>
      </c>
      <c r="AW17" s="11">
        <v>43</v>
      </c>
      <c r="AX17" s="16">
        <v>36.71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4</v>
      </c>
      <c r="E18" s="11">
        <v>31</v>
      </c>
      <c r="F18" s="16">
        <v>28.330000000000002</v>
      </c>
      <c r="H18" s="10">
        <v>5</v>
      </c>
      <c r="I18" s="11">
        <v>42</v>
      </c>
      <c r="J18" s="16">
        <v>37.4</v>
      </c>
      <c r="L18" s="10">
        <v>4</v>
      </c>
      <c r="M18" s="11">
        <v>44</v>
      </c>
      <c r="N18" s="16">
        <v>39.96</v>
      </c>
      <c r="O18" s="27"/>
      <c r="P18" s="10">
        <v>4</v>
      </c>
      <c r="Q18" s="11">
        <v>47</v>
      </c>
      <c r="R18" s="16">
        <v>42.58</v>
      </c>
      <c r="S18" s="27"/>
      <c r="T18" s="10">
        <v>4</v>
      </c>
      <c r="U18" s="11">
        <v>49</v>
      </c>
      <c r="V18" s="16">
        <v>43.85</v>
      </c>
      <c r="X18" s="10">
        <v>4</v>
      </c>
      <c r="Y18" s="11">
        <v>47</v>
      </c>
      <c r="Z18" s="16">
        <v>41.76</v>
      </c>
      <c r="AB18" s="10">
        <v>4</v>
      </c>
      <c r="AC18" s="11">
        <v>47</v>
      </c>
      <c r="AD18" s="16">
        <v>41.400000000000006</v>
      </c>
      <c r="AF18" s="10">
        <v>4</v>
      </c>
      <c r="AG18" s="11">
        <v>52</v>
      </c>
      <c r="AH18" s="16">
        <v>44.89</v>
      </c>
      <c r="AJ18" s="10">
        <v>4</v>
      </c>
      <c r="AK18" s="11">
        <v>47</v>
      </c>
      <c r="AL18" s="16">
        <v>43.39</v>
      </c>
      <c r="AN18" s="10">
        <v>4</v>
      </c>
      <c r="AO18" s="11">
        <v>47</v>
      </c>
      <c r="AP18" s="16">
        <v>43.389999999999993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 t="s">
        <v>74</v>
      </c>
      <c r="E19" s="11" t="s">
        <v>74</v>
      </c>
      <c r="F19" s="16" t="s">
        <v>74</v>
      </c>
      <c r="H19" s="10" t="s">
        <v>74</v>
      </c>
      <c r="I19" s="11" t="s">
        <v>74</v>
      </c>
      <c r="J19" s="16" t="s">
        <v>74</v>
      </c>
      <c r="L19" s="10" t="s">
        <v>74</v>
      </c>
      <c r="M19" s="11" t="s">
        <v>74</v>
      </c>
      <c r="N19" s="16" t="s">
        <v>74</v>
      </c>
      <c r="O19" s="27"/>
      <c r="P19" s="10" t="s">
        <v>74</v>
      </c>
      <c r="Q19" s="11" t="s">
        <v>74</v>
      </c>
      <c r="R19" s="16" t="s">
        <v>74</v>
      </c>
      <c r="S19" s="27"/>
      <c r="T19" s="10" t="s">
        <v>74</v>
      </c>
      <c r="U19" s="11" t="s">
        <v>74</v>
      </c>
      <c r="V19" s="16" t="s">
        <v>74</v>
      </c>
      <c r="X19" s="10" t="s">
        <v>74</v>
      </c>
      <c r="Y19" s="11" t="s">
        <v>74</v>
      </c>
      <c r="Z19" s="16" t="s">
        <v>74</v>
      </c>
      <c r="AB19" s="10" t="s">
        <v>74</v>
      </c>
      <c r="AC19" s="11" t="s">
        <v>74</v>
      </c>
      <c r="AD19" s="16" t="s">
        <v>74</v>
      </c>
      <c r="AF19" s="10" t="s">
        <v>74</v>
      </c>
      <c r="AG19" s="11" t="s">
        <v>74</v>
      </c>
      <c r="AH19" s="16" t="s">
        <v>74</v>
      </c>
      <c r="AJ19" s="10" t="s">
        <v>74</v>
      </c>
      <c r="AK19" s="11" t="s">
        <v>74</v>
      </c>
      <c r="AL19" s="16" t="s">
        <v>74</v>
      </c>
      <c r="AN19" s="10" t="s">
        <v>74</v>
      </c>
      <c r="AO19" s="11" t="s">
        <v>74</v>
      </c>
      <c r="AP19" s="16" t="s">
        <v>74</v>
      </c>
      <c r="AR19" s="10" t="s">
        <v>74</v>
      </c>
      <c r="AS19" s="11" t="s">
        <v>74</v>
      </c>
      <c r="AT19" s="16" t="s">
        <v>74</v>
      </c>
      <c r="AU19" s="23"/>
      <c r="AV19" s="10" t="s">
        <v>74</v>
      </c>
      <c r="AW19" s="11" t="s">
        <v>74</v>
      </c>
      <c r="AX19" s="16" t="s">
        <v>74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4</v>
      </c>
      <c r="E20" s="11">
        <v>50</v>
      </c>
      <c r="F20" s="16">
        <v>37.53</v>
      </c>
      <c r="H20" s="10">
        <v>6</v>
      </c>
      <c r="I20" s="11">
        <v>62</v>
      </c>
      <c r="J20" s="16">
        <v>48.92</v>
      </c>
      <c r="L20" s="10">
        <v>4</v>
      </c>
      <c r="M20" s="11">
        <v>53</v>
      </c>
      <c r="N20" s="16">
        <v>41.89</v>
      </c>
      <c r="O20" s="27"/>
      <c r="P20" s="10">
        <v>5</v>
      </c>
      <c r="Q20" s="11">
        <v>48</v>
      </c>
      <c r="R20" s="16">
        <v>37.43</v>
      </c>
      <c r="S20" s="27"/>
      <c r="T20" s="10">
        <v>5</v>
      </c>
      <c r="U20" s="11">
        <v>46</v>
      </c>
      <c r="V20" s="16">
        <v>35.58</v>
      </c>
      <c r="X20" s="10">
        <v>6</v>
      </c>
      <c r="Y20" s="11">
        <v>47</v>
      </c>
      <c r="Z20" s="16">
        <v>41.910000000000004</v>
      </c>
      <c r="AB20" s="10">
        <v>6</v>
      </c>
      <c r="AC20" s="11">
        <v>42</v>
      </c>
      <c r="AD20" s="16">
        <v>40.47</v>
      </c>
      <c r="AF20" s="10">
        <v>5</v>
      </c>
      <c r="AG20" s="11">
        <v>37</v>
      </c>
      <c r="AH20" s="16">
        <v>36.21</v>
      </c>
      <c r="AJ20" s="10">
        <v>4</v>
      </c>
      <c r="AK20" s="11">
        <v>36</v>
      </c>
      <c r="AL20" s="16">
        <v>27.779999999999998</v>
      </c>
      <c r="AN20" s="10" t="s">
        <v>74</v>
      </c>
      <c r="AO20" s="11" t="s">
        <v>74</v>
      </c>
      <c r="AP20" s="16" t="s">
        <v>74</v>
      </c>
      <c r="AR20" s="10" t="s">
        <v>74</v>
      </c>
      <c r="AS20" s="11" t="s">
        <v>74</v>
      </c>
      <c r="AT20" s="16" t="s">
        <v>74</v>
      </c>
      <c r="AU20" s="23"/>
      <c r="AV20" s="10" t="s">
        <v>74</v>
      </c>
      <c r="AW20" s="11" t="s">
        <v>74</v>
      </c>
      <c r="AX20" s="16" t="s">
        <v>74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18</v>
      </c>
      <c r="E21" s="11">
        <v>136</v>
      </c>
      <c r="F21" s="16">
        <v>120.11</v>
      </c>
      <c r="H21" s="10">
        <v>15</v>
      </c>
      <c r="I21" s="11">
        <v>131</v>
      </c>
      <c r="J21" s="16">
        <v>117.23</v>
      </c>
      <c r="L21" s="10">
        <v>15</v>
      </c>
      <c r="M21" s="11">
        <v>132</v>
      </c>
      <c r="N21" s="16">
        <v>118.89999999999999</v>
      </c>
      <c r="O21" s="27"/>
      <c r="P21" s="10">
        <v>16</v>
      </c>
      <c r="Q21" s="11">
        <v>128</v>
      </c>
      <c r="R21" s="16">
        <v>112.21000000000001</v>
      </c>
      <c r="S21" s="27"/>
      <c r="T21" s="10">
        <v>13</v>
      </c>
      <c r="U21" s="11">
        <v>123</v>
      </c>
      <c r="V21" s="16">
        <v>110.44</v>
      </c>
      <c r="X21" s="10">
        <v>17</v>
      </c>
      <c r="Y21" s="11">
        <v>123</v>
      </c>
      <c r="Z21" s="16">
        <v>105.28000000000002</v>
      </c>
      <c r="AB21" s="10">
        <v>15</v>
      </c>
      <c r="AC21" s="11">
        <v>112</v>
      </c>
      <c r="AD21" s="16">
        <v>96.64</v>
      </c>
      <c r="AF21" s="10">
        <v>16</v>
      </c>
      <c r="AG21" s="11">
        <v>121</v>
      </c>
      <c r="AH21" s="16">
        <v>105.98</v>
      </c>
      <c r="AJ21" s="10">
        <v>16</v>
      </c>
      <c r="AK21" s="11">
        <v>149</v>
      </c>
      <c r="AL21" s="16">
        <v>131.68</v>
      </c>
      <c r="AN21" s="10">
        <v>14</v>
      </c>
      <c r="AO21" s="11">
        <v>143</v>
      </c>
      <c r="AP21" s="16">
        <v>129.71</v>
      </c>
      <c r="AR21" s="10">
        <v>13</v>
      </c>
      <c r="AS21" s="11">
        <v>159</v>
      </c>
      <c r="AT21" s="16">
        <v>148.32000000000002</v>
      </c>
      <c r="AU21" s="23"/>
      <c r="AV21" s="10">
        <v>11</v>
      </c>
      <c r="AW21" s="11">
        <v>177</v>
      </c>
      <c r="AX21" s="16">
        <v>163.67000000000002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>
        <v>0</v>
      </c>
      <c r="E22" s="11">
        <v>0</v>
      </c>
      <c r="F22" s="16">
        <v>0</v>
      </c>
      <c r="H22" s="10">
        <v>0</v>
      </c>
      <c r="I22" s="11">
        <v>0</v>
      </c>
      <c r="J22" s="16">
        <v>0</v>
      </c>
      <c r="L22" s="10">
        <v>0</v>
      </c>
      <c r="M22" s="11">
        <v>0</v>
      </c>
      <c r="N22" s="16">
        <v>0</v>
      </c>
      <c r="O22" s="27"/>
      <c r="P22" s="10">
        <v>0</v>
      </c>
      <c r="Q22" s="11">
        <v>0</v>
      </c>
      <c r="R22" s="16">
        <v>0</v>
      </c>
      <c r="S22" s="27"/>
      <c r="T22" s="10">
        <v>0</v>
      </c>
      <c r="U22" s="11">
        <v>0</v>
      </c>
      <c r="V22" s="16">
        <v>0</v>
      </c>
      <c r="X22" s="10">
        <v>0</v>
      </c>
      <c r="Y22" s="11">
        <v>0</v>
      </c>
      <c r="Z22" s="16">
        <v>0</v>
      </c>
      <c r="AB22" s="10">
        <v>0</v>
      </c>
      <c r="AC22" s="11">
        <v>0</v>
      </c>
      <c r="AD22" s="16">
        <v>0</v>
      </c>
      <c r="AF22" s="10">
        <v>0</v>
      </c>
      <c r="AG22" s="11">
        <v>0</v>
      </c>
      <c r="AH22" s="16">
        <v>0</v>
      </c>
      <c r="AJ22" s="10">
        <v>0</v>
      </c>
      <c r="AK22" s="11">
        <v>0</v>
      </c>
      <c r="AL22" s="16">
        <v>0</v>
      </c>
      <c r="AN22" s="10">
        <v>0</v>
      </c>
      <c r="AO22" s="11">
        <v>0</v>
      </c>
      <c r="AP22" s="16">
        <v>0</v>
      </c>
      <c r="AR22" s="10">
        <v>0</v>
      </c>
      <c r="AS22" s="11">
        <v>0</v>
      </c>
      <c r="AT22" s="16">
        <v>0</v>
      </c>
      <c r="AU22" s="23"/>
      <c r="AV22" s="10">
        <v>0</v>
      </c>
      <c r="AW22" s="11">
        <v>0</v>
      </c>
      <c r="AX22" s="16">
        <v>0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 t="s">
        <v>74</v>
      </c>
      <c r="E23" s="11" t="s">
        <v>74</v>
      </c>
      <c r="F23" s="16" t="s">
        <v>74</v>
      </c>
      <c r="H23" s="10" t="s">
        <v>74</v>
      </c>
      <c r="I23" s="11" t="s">
        <v>74</v>
      </c>
      <c r="J23" s="16" t="s">
        <v>74</v>
      </c>
      <c r="L23" s="10" t="s">
        <v>74</v>
      </c>
      <c r="M23" s="11" t="s">
        <v>74</v>
      </c>
      <c r="N23" s="16" t="s">
        <v>74</v>
      </c>
      <c r="O23" s="27"/>
      <c r="P23" s="10" t="s">
        <v>74</v>
      </c>
      <c r="Q23" s="11" t="s">
        <v>74</v>
      </c>
      <c r="R23" s="16" t="s">
        <v>74</v>
      </c>
      <c r="S23" s="27"/>
      <c r="T23" s="10" t="s">
        <v>74</v>
      </c>
      <c r="U23" s="11" t="s">
        <v>74</v>
      </c>
      <c r="V23" s="16" t="s">
        <v>74</v>
      </c>
      <c r="X23" s="10" t="s">
        <v>74</v>
      </c>
      <c r="Y23" s="11" t="s">
        <v>74</v>
      </c>
      <c r="Z23" s="16" t="s">
        <v>74</v>
      </c>
      <c r="AB23" s="10" t="s">
        <v>74</v>
      </c>
      <c r="AC23" s="11" t="s">
        <v>74</v>
      </c>
      <c r="AD23" s="16" t="s">
        <v>74</v>
      </c>
      <c r="AF23" s="10" t="s">
        <v>74</v>
      </c>
      <c r="AG23" s="11" t="s">
        <v>74</v>
      </c>
      <c r="AH23" s="16" t="s">
        <v>74</v>
      </c>
      <c r="AJ23" s="10">
        <v>4</v>
      </c>
      <c r="AK23" s="11">
        <v>7</v>
      </c>
      <c r="AL23" s="16">
        <v>5.74</v>
      </c>
      <c r="AN23" s="10" t="s">
        <v>74</v>
      </c>
      <c r="AO23" s="11" t="s">
        <v>74</v>
      </c>
      <c r="AP23" s="16" t="s">
        <v>74</v>
      </c>
      <c r="AR23" s="10" t="s">
        <v>74</v>
      </c>
      <c r="AS23" s="11" t="s">
        <v>74</v>
      </c>
      <c r="AT23" s="16" t="s">
        <v>74</v>
      </c>
      <c r="AU23" s="23"/>
      <c r="AV23" s="10" t="s">
        <v>74</v>
      </c>
      <c r="AW23" s="11" t="s">
        <v>74</v>
      </c>
      <c r="AX23" s="16" t="s">
        <v>74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 t="s">
        <v>74</v>
      </c>
      <c r="E24" s="11" t="s">
        <v>74</v>
      </c>
      <c r="F24" s="16" t="s">
        <v>74</v>
      </c>
      <c r="H24" s="10" t="s">
        <v>74</v>
      </c>
      <c r="I24" s="11" t="s">
        <v>74</v>
      </c>
      <c r="J24" s="16" t="s">
        <v>74</v>
      </c>
      <c r="L24" s="10">
        <v>4</v>
      </c>
      <c r="M24" s="11">
        <v>61</v>
      </c>
      <c r="N24" s="16">
        <v>59.38</v>
      </c>
      <c r="O24" s="27"/>
      <c r="P24" s="10" t="s">
        <v>74</v>
      </c>
      <c r="Q24" s="11" t="s">
        <v>74</v>
      </c>
      <c r="R24" s="16" t="s">
        <v>74</v>
      </c>
      <c r="S24" s="27"/>
      <c r="T24" s="10" t="s">
        <v>74</v>
      </c>
      <c r="U24" s="11" t="s">
        <v>74</v>
      </c>
      <c r="V24" s="16" t="s">
        <v>74</v>
      </c>
      <c r="X24" s="10" t="s">
        <v>74</v>
      </c>
      <c r="Y24" s="11" t="s">
        <v>74</v>
      </c>
      <c r="Z24" s="16" t="s">
        <v>74</v>
      </c>
      <c r="AB24" s="10" t="s">
        <v>74</v>
      </c>
      <c r="AC24" s="11" t="s">
        <v>74</v>
      </c>
      <c r="AD24" s="16" t="s">
        <v>74</v>
      </c>
      <c r="AF24" s="10" t="s">
        <v>74</v>
      </c>
      <c r="AG24" s="11" t="s">
        <v>74</v>
      </c>
      <c r="AH24" s="16" t="s">
        <v>74</v>
      </c>
      <c r="AJ24" s="10" t="s">
        <v>74</v>
      </c>
      <c r="AK24" s="11" t="s">
        <v>74</v>
      </c>
      <c r="AL24" s="16" t="s">
        <v>74</v>
      </c>
      <c r="AN24" s="10" t="s">
        <v>74</v>
      </c>
      <c r="AO24" s="11" t="s">
        <v>74</v>
      </c>
      <c r="AP24" s="16" t="s">
        <v>74</v>
      </c>
      <c r="AR24" s="10" t="s">
        <v>74</v>
      </c>
      <c r="AS24" s="11" t="s">
        <v>74</v>
      </c>
      <c r="AT24" s="16" t="s">
        <v>74</v>
      </c>
      <c r="AU24" s="23"/>
      <c r="AV24" s="10" t="s">
        <v>74</v>
      </c>
      <c r="AW24" s="11" t="s">
        <v>74</v>
      </c>
      <c r="AX24" s="16" t="s">
        <v>74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 t="s">
        <v>74</v>
      </c>
      <c r="E25" s="11" t="s">
        <v>74</v>
      </c>
      <c r="F25" s="16" t="s">
        <v>74</v>
      </c>
      <c r="H25" s="10" t="s">
        <v>74</v>
      </c>
      <c r="I25" s="11" t="s">
        <v>74</v>
      </c>
      <c r="J25" s="16" t="s">
        <v>74</v>
      </c>
      <c r="L25" s="10" t="s">
        <v>74</v>
      </c>
      <c r="M25" s="11" t="s">
        <v>74</v>
      </c>
      <c r="N25" s="16" t="s">
        <v>74</v>
      </c>
      <c r="O25" s="27"/>
      <c r="P25" s="10" t="s">
        <v>74</v>
      </c>
      <c r="Q25" s="11" t="s">
        <v>74</v>
      </c>
      <c r="R25" s="16" t="s">
        <v>74</v>
      </c>
      <c r="S25" s="27"/>
      <c r="T25" s="10" t="s">
        <v>74</v>
      </c>
      <c r="U25" s="11" t="s">
        <v>74</v>
      </c>
      <c r="V25" s="16" t="s">
        <v>74</v>
      </c>
      <c r="X25" s="10" t="s">
        <v>74</v>
      </c>
      <c r="Y25" s="11" t="s">
        <v>74</v>
      </c>
      <c r="Z25" s="16" t="s">
        <v>74</v>
      </c>
      <c r="AB25" s="10" t="s">
        <v>74</v>
      </c>
      <c r="AC25" s="11" t="s">
        <v>74</v>
      </c>
      <c r="AD25" s="16" t="s">
        <v>74</v>
      </c>
      <c r="AF25" s="10" t="s">
        <v>74</v>
      </c>
      <c r="AG25" s="11" t="s">
        <v>74</v>
      </c>
      <c r="AH25" s="16" t="s">
        <v>74</v>
      </c>
      <c r="AJ25" s="10">
        <v>0</v>
      </c>
      <c r="AK25" s="11">
        <v>0</v>
      </c>
      <c r="AL25" s="16">
        <v>0</v>
      </c>
      <c r="AN25" s="10">
        <v>0</v>
      </c>
      <c r="AO25" s="11">
        <v>0</v>
      </c>
      <c r="AP25" s="16">
        <v>0</v>
      </c>
      <c r="AR25" s="10">
        <v>0</v>
      </c>
      <c r="AS25" s="11">
        <v>0</v>
      </c>
      <c r="AT25" s="16">
        <v>0</v>
      </c>
      <c r="AU25" s="23"/>
      <c r="AV25" s="10">
        <v>0</v>
      </c>
      <c r="AW25" s="11">
        <v>0</v>
      </c>
      <c r="AX25" s="16">
        <v>0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5</v>
      </c>
      <c r="E26" s="11">
        <v>9</v>
      </c>
      <c r="F26" s="16">
        <v>5.86</v>
      </c>
      <c r="H26" s="10">
        <v>6</v>
      </c>
      <c r="I26" s="11">
        <v>11</v>
      </c>
      <c r="J26" s="16">
        <v>6.56</v>
      </c>
      <c r="L26" s="10">
        <v>4</v>
      </c>
      <c r="M26" s="11">
        <v>7</v>
      </c>
      <c r="N26" s="16">
        <v>4.2200000000000006</v>
      </c>
      <c r="O26" s="27"/>
      <c r="P26" s="10">
        <v>6</v>
      </c>
      <c r="Q26" s="11">
        <v>16</v>
      </c>
      <c r="R26" s="16">
        <v>12.030000000000001</v>
      </c>
      <c r="S26" s="27"/>
      <c r="T26" s="10">
        <v>6</v>
      </c>
      <c r="U26" s="11">
        <v>15</v>
      </c>
      <c r="V26" s="16">
        <v>11.39</v>
      </c>
      <c r="X26" s="10">
        <v>7</v>
      </c>
      <c r="Y26" s="11">
        <v>15</v>
      </c>
      <c r="Z26" s="16">
        <v>11.649999999999999</v>
      </c>
      <c r="AB26" s="10">
        <v>7</v>
      </c>
      <c r="AC26" s="11">
        <v>16</v>
      </c>
      <c r="AD26" s="16">
        <v>13.8</v>
      </c>
      <c r="AF26" s="10">
        <v>8</v>
      </c>
      <c r="AG26" s="11">
        <v>15</v>
      </c>
      <c r="AH26" s="16">
        <v>12.7</v>
      </c>
      <c r="AJ26" s="10">
        <v>6</v>
      </c>
      <c r="AK26" s="11">
        <v>12</v>
      </c>
      <c r="AL26" s="16">
        <v>10.49</v>
      </c>
      <c r="AN26" s="10">
        <v>5</v>
      </c>
      <c r="AO26" s="11">
        <v>5</v>
      </c>
      <c r="AP26" s="16">
        <v>3.66</v>
      </c>
      <c r="AR26" s="10">
        <v>5</v>
      </c>
      <c r="AS26" s="11">
        <v>6</v>
      </c>
      <c r="AT26" s="16">
        <v>4.66</v>
      </c>
      <c r="AU26" s="23"/>
      <c r="AV26" s="10">
        <v>4</v>
      </c>
      <c r="AW26" s="11">
        <v>6</v>
      </c>
      <c r="AX26" s="16">
        <v>4.88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6</v>
      </c>
      <c r="E27" s="11">
        <v>16</v>
      </c>
      <c r="F27" s="16">
        <v>9.6199999999999992</v>
      </c>
      <c r="H27" s="10">
        <v>6</v>
      </c>
      <c r="I27" s="11">
        <v>25</v>
      </c>
      <c r="J27" s="16">
        <v>10.540000000000001</v>
      </c>
      <c r="L27" s="10">
        <v>6</v>
      </c>
      <c r="M27" s="11">
        <v>25</v>
      </c>
      <c r="N27" s="16">
        <v>11.139999999999999</v>
      </c>
      <c r="O27" s="27"/>
      <c r="P27" s="10">
        <v>5</v>
      </c>
      <c r="Q27" s="11">
        <v>16</v>
      </c>
      <c r="R27" s="16">
        <v>8.7799999999999994</v>
      </c>
      <c r="S27" s="27"/>
      <c r="T27" s="10">
        <v>9</v>
      </c>
      <c r="U27" s="11">
        <v>24</v>
      </c>
      <c r="V27" s="16">
        <v>17.34</v>
      </c>
      <c r="X27" s="10">
        <v>10</v>
      </c>
      <c r="Y27" s="11">
        <v>56</v>
      </c>
      <c r="Z27" s="16">
        <v>41.75</v>
      </c>
      <c r="AB27" s="10">
        <v>9</v>
      </c>
      <c r="AC27" s="11">
        <v>60</v>
      </c>
      <c r="AD27" s="16">
        <v>43.27</v>
      </c>
      <c r="AF27" s="10">
        <v>10</v>
      </c>
      <c r="AG27" s="11">
        <v>63</v>
      </c>
      <c r="AH27" s="16">
        <v>46.78</v>
      </c>
      <c r="AJ27" s="10">
        <v>10</v>
      </c>
      <c r="AK27" s="11">
        <v>64</v>
      </c>
      <c r="AL27" s="16">
        <v>46.92</v>
      </c>
      <c r="AN27" s="10">
        <v>10</v>
      </c>
      <c r="AO27" s="11">
        <v>65</v>
      </c>
      <c r="AP27" s="16">
        <v>46.8</v>
      </c>
      <c r="AR27" s="10">
        <v>8</v>
      </c>
      <c r="AS27" s="11">
        <v>60</v>
      </c>
      <c r="AT27" s="16">
        <v>42.38000000000001</v>
      </c>
      <c r="AU27" s="23"/>
      <c r="AV27" s="10">
        <v>8</v>
      </c>
      <c r="AW27" s="11">
        <v>61</v>
      </c>
      <c r="AX27" s="16">
        <v>42.59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6</v>
      </c>
      <c r="E28" s="11">
        <v>13</v>
      </c>
      <c r="F28" s="16">
        <v>8.18</v>
      </c>
      <c r="H28" s="10">
        <v>6</v>
      </c>
      <c r="I28" s="11">
        <v>13</v>
      </c>
      <c r="J28" s="16">
        <v>8.7100000000000009</v>
      </c>
      <c r="L28" s="10">
        <v>7</v>
      </c>
      <c r="M28" s="11">
        <v>15</v>
      </c>
      <c r="N28" s="16">
        <v>10.040000000000001</v>
      </c>
      <c r="O28" s="27"/>
      <c r="P28" s="10">
        <v>4</v>
      </c>
      <c r="Q28" s="11">
        <v>9</v>
      </c>
      <c r="R28" s="16">
        <v>6.17</v>
      </c>
      <c r="S28" s="27"/>
      <c r="T28" s="10">
        <v>4</v>
      </c>
      <c r="U28" s="11">
        <v>10</v>
      </c>
      <c r="V28" s="16">
        <v>7.2299999999999995</v>
      </c>
      <c r="X28" s="10">
        <v>4</v>
      </c>
      <c r="Y28" s="11">
        <v>10</v>
      </c>
      <c r="Z28" s="16">
        <v>7.21</v>
      </c>
      <c r="AB28" s="10">
        <v>4</v>
      </c>
      <c r="AC28" s="11">
        <v>11</v>
      </c>
      <c r="AD28" s="16">
        <v>6.6</v>
      </c>
      <c r="AF28" s="10">
        <v>4</v>
      </c>
      <c r="AG28" s="11">
        <v>9</v>
      </c>
      <c r="AH28" s="16">
        <v>6.58</v>
      </c>
      <c r="AJ28" s="10">
        <v>5</v>
      </c>
      <c r="AK28" s="11">
        <v>9</v>
      </c>
      <c r="AL28" s="16">
        <v>7.27</v>
      </c>
      <c r="AN28" s="10">
        <v>4</v>
      </c>
      <c r="AO28" s="11">
        <v>8</v>
      </c>
      <c r="AP28" s="16">
        <v>6.2799999999999994</v>
      </c>
      <c r="AR28" s="10">
        <v>4</v>
      </c>
      <c r="AS28" s="11">
        <v>7</v>
      </c>
      <c r="AT28" s="16">
        <v>5.24</v>
      </c>
      <c r="AU28" s="23"/>
      <c r="AV28" s="10">
        <v>4</v>
      </c>
      <c r="AW28" s="11">
        <v>7</v>
      </c>
      <c r="AX28" s="16">
        <v>5.24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74</v>
      </c>
      <c r="E29" s="11">
        <v>599</v>
      </c>
      <c r="F29" s="16">
        <v>537.1</v>
      </c>
      <c r="H29" s="10">
        <v>74</v>
      </c>
      <c r="I29" s="11">
        <v>544</v>
      </c>
      <c r="J29" s="16">
        <v>502.57000000000005</v>
      </c>
      <c r="L29" s="10">
        <v>71</v>
      </c>
      <c r="M29" s="11">
        <v>574</v>
      </c>
      <c r="N29" s="16">
        <v>530.75</v>
      </c>
      <c r="O29" s="27"/>
      <c r="P29" s="10">
        <v>73</v>
      </c>
      <c r="Q29" s="11">
        <v>588</v>
      </c>
      <c r="R29" s="16">
        <v>544.87</v>
      </c>
      <c r="S29" s="27"/>
      <c r="T29" s="10">
        <v>71</v>
      </c>
      <c r="U29" s="11">
        <v>546</v>
      </c>
      <c r="V29" s="16">
        <v>508.49</v>
      </c>
      <c r="X29" s="10">
        <v>74</v>
      </c>
      <c r="Y29" s="11">
        <v>541</v>
      </c>
      <c r="Z29" s="16">
        <v>495.33</v>
      </c>
      <c r="AB29" s="10">
        <v>63</v>
      </c>
      <c r="AC29" s="11">
        <v>524</v>
      </c>
      <c r="AD29" s="16">
        <v>475.67</v>
      </c>
      <c r="AF29" s="10">
        <v>47</v>
      </c>
      <c r="AG29" s="11">
        <v>469</v>
      </c>
      <c r="AH29" s="16">
        <v>427.32000000000005</v>
      </c>
      <c r="AJ29" s="10">
        <v>41</v>
      </c>
      <c r="AK29" s="11">
        <v>427</v>
      </c>
      <c r="AL29" s="16">
        <v>391.03000000000003</v>
      </c>
      <c r="AN29" s="10">
        <v>40</v>
      </c>
      <c r="AO29" s="11">
        <v>412</v>
      </c>
      <c r="AP29" s="16">
        <v>377.97000000000008</v>
      </c>
      <c r="AR29" s="10">
        <v>35</v>
      </c>
      <c r="AS29" s="11">
        <v>409</v>
      </c>
      <c r="AT29" s="16">
        <v>375.59000000000003</v>
      </c>
      <c r="AU29" s="23"/>
      <c r="AV29" s="10">
        <v>34</v>
      </c>
      <c r="AW29" s="11">
        <v>399</v>
      </c>
      <c r="AX29" s="16">
        <v>365.64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78</v>
      </c>
      <c r="E30" s="17">
        <v>360</v>
      </c>
      <c r="F30" s="16">
        <v>327.39999999999992</v>
      </c>
      <c r="H30" s="10">
        <v>85</v>
      </c>
      <c r="I30" s="17">
        <v>360</v>
      </c>
      <c r="J30" s="16">
        <v>326.38</v>
      </c>
      <c r="L30" s="10">
        <v>80</v>
      </c>
      <c r="M30" s="17">
        <v>331</v>
      </c>
      <c r="N30" s="16">
        <v>303.93999999999994</v>
      </c>
      <c r="O30" s="27"/>
      <c r="P30" s="10">
        <v>71</v>
      </c>
      <c r="Q30" s="17">
        <v>312</v>
      </c>
      <c r="R30" s="16">
        <v>285.60000000000002</v>
      </c>
      <c r="S30" s="27"/>
      <c r="T30" s="10">
        <v>77</v>
      </c>
      <c r="U30" s="17">
        <v>346</v>
      </c>
      <c r="V30" s="16">
        <v>318.49</v>
      </c>
      <c r="X30" s="10">
        <v>81</v>
      </c>
      <c r="Y30" s="17">
        <v>346</v>
      </c>
      <c r="Z30" s="16">
        <v>318.22000000000003</v>
      </c>
      <c r="AB30" s="10">
        <v>74</v>
      </c>
      <c r="AC30" s="17">
        <v>311</v>
      </c>
      <c r="AD30" s="16">
        <v>286.16999999999996</v>
      </c>
      <c r="AF30" s="10">
        <v>68</v>
      </c>
      <c r="AG30" s="17">
        <v>282</v>
      </c>
      <c r="AH30" s="16">
        <v>258.26</v>
      </c>
      <c r="AJ30" s="10">
        <v>67</v>
      </c>
      <c r="AK30" s="17">
        <v>299</v>
      </c>
      <c r="AL30" s="16">
        <v>269.77999999999997</v>
      </c>
      <c r="AN30" s="10">
        <v>56</v>
      </c>
      <c r="AO30" s="17">
        <v>274</v>
      </c>
      <c r="AP30" s="16">
        <v>250.8</v>
      </c>
      <c r="AR30" s="10">
        <v>59</v>
      </c>
      <c r="AS30" s="17">
        <v>226</v>
      </c>
      <c r="AT30" s="16">
        <v>201.89</v>
      </c>
      <c r="AU30" s="23"/>
      <c r="AV30" s="10">
        <v>57</v>
      </c>
      <c r="AW30" s="17">
        <v>241</v>
      </c>
      <c r="AX30" s="16">
        <v>214.45000000000002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229</v>
      </c>
      <c r="E31" s="18">
        <v>1463</v>
      </c>
      <c r="F31" s="15">
        <v>1294.8399999999999</v>
      </c>
      <c r="H31" s="14">
        <v>241</v>
      </c>
      <c r="I31" s="18">
        <v>1426</v>
      </c>
      <c r="J31" s="15">
        <v>1266.25</v>
      </c>
      <c r="L31" s="14">
        <v>226</v>
      </c>
      <c r="M31" s="18">
        <v>1405</v>
      </c>
      <c r="N31" s="15">
        <v>1257.92</v>
      </c>
      <c r="O31" s="27"/>
      <c r="P31" s="14">
        <v>216</v>
      </c>
      <c r="Q31" s="18">
        <v>1384</v>
      </c>
      <c r="R31" s="15">
        <v>1243.0999999999999</v>
      </c>
      <c r="S31" s="27"/>
      <c r="T31" s="14">
        <v>225</v>
      </c>
      <c r="U31" s="18">
        <v>1382</v>
      </c>
      <c r="V31" s="15">
        <v>1246.6399999999999</v>
      </c>
      <c r="X31" s="14">
        <v>239</v>
      </c>
      <c r="Y31" s="18">
        <v>1422</v>
      </c>
      <c r="Z31" s="15">
        <v>1268.81</v>
      </c>
      <c r="AB31" s="14">
        <v>221</v>
      </c>
      <c r="AC31" s="18">
        <v>1387</v>
      </c>
      <c r="AD31" s="15">
        <v>1241.67</v>
      </c>
      <c r="AF31" s="14">
        <v>198</v>
      </c>
      <c r="AG31" s="18">
        <v>1302</v>
      </c>
      <c r="AH31" s="15">
        <v>1171.01</v>
      </c>
      <c r="AJ31" s="14">
        <v>187</v>
      </c>
      <c r="AK31" s="18">
        <v>1295</v>
      </c>
      <c r="AL31" s="15">
        <v>1155.3200000000002</v>
      </c>
      <c r="AN31" s="14">
        <v>169</v>
      </c>
      <c r="AO31" s="18">
        <v>1263</v>
      </c>
      <c r="AP31" s="15">
        <v>1131.8200000000002</v>
      </c>
      <c r="AR31" s="14">
        <v>164</v>
      </c>
      <c r="AS31" s="18">
        <v>1190</v>
      </c>
      <c r="AT31" s="15">
        <v>1068.4299999999998</v>
      </c>
      <c r="AU31" s="23"/>
      <c r="AV31" s="14">
        <v>159</v>
      </c>
      <c r="AW31" s="18">
        <v>1240</v>
      </c>
      <c r="AX31" s="15">
        <v>1107.8800000000001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35</v>
      </c>
      <c r="E32" s="17">
        <v>99</v>
      </c>
      <c r="F32" s="16">
        <v>85.03</v>
      </c>
      <c r="H32" s="10">
        <v>34</v>
      </c>
      <c r="I32" s="17">
        <v>87</v>
      </c>
      <c r="J32" s="16">
        <v>71.930000000000007</v>
      </c>
      <c r="L32" s="10">
        <v>31</v>
      </c>
      <c r="M32" s="17">
        <v>82</v>
      </c>
      <c r="N32" s="16">
        <v>70.22</v>
      </c>
      <c r="O32" s="27"/>
      <c r="P32" s="10">
        <v>29</v>
      </c>
      <c r="Q32" s="17">
        <v>80</v>
      </c>
      <c r="R32" s="16">
        <v>66.22</v>
      </c>
      <c r="S32" s="27"/>
      <c r="T32" s="10">
        <v>31</v>
      </c>
      <c r="U32" s="17">
        <v>83</v>
      </c>
      <c r="V32" s="16">
        <v>70.06</v>
      </c>
      <c r="X32" s="10">
        <v>29</v>
      </c>
      <c r="Y32" s="17">
        <v>72</v>
      </c>
      <c r="Z32" s="16">
        <v>61.34</v>
      </c>
      <c r="AB32" s="10">
        <v>28</v>
      </c>
      <c r="AC32" s="17">
        <v>76</v>
      </c>
      <c r="AD32" s="16">
        <v>65.510000000000005</v>
      </c>
      <c r="AF32" s="10">
        <v>27</v>
      </c>
      <c r="AG32" s="17">
        <v>70</v>
      </c>
      <c r="AH32" s="16">
        <v>61.04</v>
      </c>
      <c r="AJ32" s="10">
        <v>22</v>
      </c>
      <c r="AK32" s="17">
        <v>62</v>
      </c>
      <c r="AL32" s="16">
        <v>53.849999999999994</v>
      </c>
      <c r="AN32" s="10">
        <v>18</v>
      </c>
      <c r="AO32" s="17">
        <v>55</v>
      </c>
      <c r="AP32" s="16">
        <v>47.31</v>
      </c>
      <c r="AR32" s="10">
        <v>19</v>
      </c>
      <c r="AS32" s="17">
        <v>54</v>
      </c>
      <c r="AT32" s="16">
        <v>45.16</v>
      </c>
      <c r="AU32" s="23"/>
      <c r="AV32" s="10">
        <v>20</v>
      </c>
      <c r="AW32" s="17">
        <v>52</v>
      </c>
      <c r="AX32" s="16">
        <v>41.61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67</v>
      </c>
      <c r="E33" s="11">
        <v>178</v>
      </c>
      <c r="F33" s="16">
        <v>142.04</v>
      </c>
      <c r="H33" s="10">
        <v>73</v>
      </c>
      <c r="I33" s="11">
        <v>177</v>
      </c>
      <c r="J33" s="16">
        <v>144.41999999999999</v>
      </c>
      <c r="L33" s="10">
        <v>78</v>
      </c>
      <c r="M33" s="11">
        <v>191</v>
      </c>
      <c r="N33" s="16">
        <v>156.21</v>
      </c>
      <c r="O33" s="27"/>
      <c r="P33" s="10">
        <v>78</v>
      </c>
      <c r="Q33" s="11">
        <v>195</v>
      </c>
      <c r="R33" s="16">
        <v>149.97999999999999</v>
      </c>
      <c r="S33" s="27"/>
      <c r="T33" s="10">
        <v>76</v>
      </c>
      <c r="U33" s="11">
        <v>180</v>
      </c>
      <c r="V33" s="16">
        <v>141.74</v>
      </c>
      <c r="X33" s="10">
        <v>64</v>
      </c>
      <c r="Y33" s="11">
        <v>154</v>
      </c>
      <c r="Z33" s="16">
        <v>117.78000000000002</v>
      </c>
      <c r="AB33" s="10">
        <v>66</v>
      </c>
      <c r="AC33" s="11">
        <v>174</v>
      </c>
      <c r="AD33" s="16">
        <v>135.31</v>
      </c>
      <c r="AF33" s="10">
        <v>54</v>
      </c>
      <c r="AG33" s="11">
        <v>132</v>
      </c>
      <c r="AH33" s="16">
        <v>104.16</v>
      </c>
      <c r="AJ33" s="10">
        <v>50</v>
      </c>
      <c r="AK33" s="11">
        <v>107</v>
      </c>
      <c r="AL33" s="16">
        <v>85.97999999999999</v>
      </c>
      <c r="AN33" s="10">
        <v>44</v>
      </c>
      <c r="AO33" s="11">
        <v>98</v>
      </c>
      <c r="AP33" s="16">
        <v>78.44</v>
      </c>
      <c r="AR33" s="10">
        <v>41</v>
      </c>
      <c r="AS33" s="11">
        <v>96</v>
      </c>
      <c r="AT33" s="16">
        <v>76.25</v>
      </c>
      <c r="AU33" s="23"/>
      <c r="AV33" s="10">
        <v>32</v>
      </c>
      <c r="AW33" s="11">
        <v>82</v>
      </c>
      <c r="AX33" s="16">
        <v>65.72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48</v>
      </c>
      <c r="E34" s="11">
        <v>148</v>
      </c>
      <c r="F34" s="16">
        <v>101.78</v>
      </c>
      <c r="H34" s="10">
        <v>52</v>
      </c>
      <c r="I34" s="11">
        <v>141</v>
      </c>
      <c r="J34" s="16">
        <v>98.24</v>
      </c>
      <c r="L34" s="10">
        <v>48</v>
      </c>
      <c r="M34" s="11">
        <v>137</v>
      </c>
      <c r="N34" s="16">
        <v>99.48</v>
      </c>
      <c r="O34" s="27"/>
      <c r="P34" s="10">
        <v>50</v>
      </c>
      <c r="Q34" s="11">
        <v>143</v>
      </c>
      <c r="R34" s="16">
        <v>101.23</v>
      </c>
      <c r="S34" s="27"/>
      <c r="T34" s="10">
        <v>55</v>
      </c>
      <c r="U34" s="11">
        <v>147</v>
      </c>
      <c r="V34" s="16">
        <v>102.60999999999999</v>
      </c>
      <c r="X34" s="10">
        <v>53</v>
      </c>
      <c r="Y34" s="11">
        <v>139</v>
      </c>
      <c r="Z34" s="16">
        <v>100.35</v>
      </c>
      <c r="AB34" s="10">
        <v>49</v>
      </c>
      <c r="AC34" s="11">
        <v>137</v>
      </c>
      <c r="AD34" s="16">
        <v>97.100000000000023</v>
      </c>
      <c r="AF34" s="10">
        <v>51</v>
      </c>
      <c r="AG34" s="11">
        <v>147</v>
      </c>
      <c r="AH34" s="16">
        <v>105.89999999999999</v>
      </c>
      <c r="AJ34" s="10">
        <v>48</v>
      </c>
      <c r="AK34" s="11">
        <v>153</v>
      </c>
      <c r="AL34" s="16">
        <v>110.38</v>
      </c>
      <c r="AN34" s="10">
        <v>52</v>
      </c>
      <c r="AO34" s="11">
        <v>150</v>
      </c>
      <c r="AP34" s="16">
        <v>106.89999999999999</v>
      </c>
      <c r="AR34" s="10">
        <v>51</v>
      </c>
      <c r="AS34" s="11">
        <v>164</v>
      </c>
      <c r="AT34" s="16">
        <v>112.21000000000001</v>
      </c>
      <c r="AU34" s="23"/>
      <c r="AV34" s="10">
        <v>50</v>
      </c>
      <c r="AW34" s="11">
        <v>142</v>
      </c>
      <c r="AX34" s="16">
        <v>95.36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14</v>
      </c>
      <c r="E35" s="11">
        <v>82</v>
      </c>
      <c r="F35" s="16">
        <v>71.279999999999987</v>
      </c>
      <c r="H35" s="10">
        <v>13</v>
      </c>
      <c r="I35" s="11">
        <v>82</v>
      </c>
      <c r="J35" s="16">
        <v>71.14</v>
      </c>
      <c r="L35" s="10">
        <v>14</v>
      </c>
      <c r="M35" s="11">
        <v>69</v>
      </c>
      <c r="N35" s="16">
        <v>61.160000000000004</v>
      </c>
      <c r="O35" s="27"/>
      <c r="P35" s="10">
        <v>16</v>
      </c>
      <c r="Q35" s="11">
        <v>65</v>
      </c>
      <c r="R35" s="16">
        <v>54.84</v>
      </c>
      <c r="S35" s="27"/>
      <c r="T35" s="10">
        <v>17</v>
      </c>
      <c r="U35" s="11">
        <v>70</v>
      </c>
      <c r="V35" s="16">
        <v>57.730000000000004</v>
      </c>
      <c r="X35" s="10">
        <v>14</v>
      </c>
      <c r="Y35" s="11">
        <v>63</v>
      </c>
      <c r="Z35" s="16">
        <v>54.69</v>
      </c>
      <c r="AB35" s="10">
        <v>15</v>
      </c>
      <c r="AC35" s="11">
        <v>67</v>
      </c>
      <c r="AD35" s="16">
        <v>56.230000000000018</v>
      </c>
      <c r="AF35" s="10">
        <v>11</v>
      </c>
      <c r="AG35" s="11">
        <v>55</v>
      </c>
      <c r="AH35" s="16">
        <v>48.089999999999996</v>
      </c>
      <c r="AJ35" s="10">
        <v>10</v>
      </c>
      <c r="AK35" s="11">
        <v>49</v>
      </c>
      <c r="AL35" s="16">
        <v>43.330000000000005</v>
      </c>
      <c r="AN35" s="10">
        <v>9</v>
      </c>
      <c r="AO35" s="11">
        <v>47</v>
      </c>
      <c r="AP35" s="16">
        <v>42.970000000000006</v>
      </c>
      <c r="AR35" s="10">
        <v>10</v>
      </c>
      <c r="AS35" s="11">
        <v>43</v>
      </c>
      <c r="AT35" s="16">
        <v>37.96</v>
      </c>
      <c r="AU35" s="23"/>
      <c r="AV35" s="10">
        <v>10</v>
      </c>
      <c r="AW35" s="11">
        <v>46</v>
      </c>
      <c r="AX35" s="16">
        <v>40.94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>
        <v>0</v>
      </c>
      <c r="E36" s="11">
        <v>0</v>
      </c>
      <c r="F36" s="16">
        <v>0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 t="s">
        <v>74</v>
      </c>
      <c r="U36" s="11" t="s">
        <v>74</v>
      </c>
      <c r="V36" s="16" t="s">
        <v>74</v>
      </c>
      <c r="X36" s="10">
        <v>0</v>
      </c>
      <c r="Y36" s="11">
        <v>0</v>
      </c>
      <c r="Z36" s="16">
        <v>0</v>
      </c>
      <c r="AB36" s="10" t="s">
        <v>74</v>
      </c>
      <c r="AC36" s="11" t="s">
        <v>74</v>
      </c>
      <c r="AD36" s="16" t="s">
        <v>74</v>
      </c>
      <c r="AF36" s="10">
        <v>0</v>
      </c>
      <c r="AG36" s="11">
        <v>0</v>
      </c>
      <c r="AH36" s="16">
        <v>0</v>
      </c>
      <c r="AJ36" s="10">
        <v>0</v>
      </c>
      <c r="AK36" s="11">
        <v>0</v>
      </c>
      <c r="AL36" s="16">
        <v>0</v>
      </c>
      <c r="AN36" s="10">
        <v>0</v>
      </c>
      <c r="AO36" s="11">
        <v>0</v>
      </c>
      <c r="AP36" s="16">
        <v>0</v>
      </c>
      <c r="AR36" s="10">
        <v>0</v>
      </c>
      <c r="AS36" s="11">
        <v>0</v>
      </c>
      <c r="AT36" s="16">
        <v>0</v>
      </c>
      <c r="AU36" s="23"/>
      <c r="AV36" s="10">
        <v>0</v>
      </c>
      <c r="AW36" s="11">
        <v>0</v>
      </c>
      <c r="AX36" s="16">
        <v>0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 t="s">
        <v>74</v>
      </c>
      <c r="E37" s="11" t="s">
        <v>74</v>
      </c>
      <c r="F37" s="16" t="s">
        <v>74</v>
      </c>
      <c r="H37" s="10" t="s">
        <v>74</v>
      </c>
      <c r="I37" s="11" t="s">
        <v>74</v>
      </c>
      <c r="J37" s="16" t="s">
        <v>74</v>
      </c>
      <c r="L37" s="10" t="s">
        <v>74</v>
      </c>
      <c r="M37" s="11" t="s">
        <v>74</v>
      </c>
      <c r="N37" s="16" t="s">
        <v>74</v>
      </c>
      <c r="O37" s="27"/>
      <c r="P37" s="10" t="s">
        <v>74</v>
      </c>
      <c r="Q37" s="11" t="s">
        <v>74</v>
      </c>
      <c r="R37" s="16" t="s">
        <v>74</v>
      </c>
      <c r="S37" s="27"/>
      <c r="T37" s="10" t="s">
        <v>74</v>
      </c>
      <c r="U37" s="11" t="s">
        <v>74</v>
      </c>
      <c r="V37" s="16" t="s">
        <v>74</v>
      </c>
      <c r="X37" s="10" t="s">
        <v>74</v>
      </c>
      <c r="Y37" s="11" t="s">
        <v>74</v>
      </c>
      <c r="Z37" s="16" t="s">
        <v>74</v>
      </c>
      <c r="AB37" s="10" t="s">
        <v>74</v>
      </c>
      <c r="AC37" s="11" t="s">
        <v>74</v>
      </c>
      <c r="AD37" s="16" t="s">
        <v>74</v>
      </c>
      <c r="AF37" s="10" t="s">
        <v>74</v>
      </c>
      <c r="AG37" s="11" t="s">
        <v>74</v>
      </c>
      <c r="AH37" s="16" t="s">
        <v>74</v>
      </c>
      <c r="AJ37" s="10" t="s">
        <v>74</v>
      </c>
      <c r="AK37" s="11" t="s">
        <v>74</v>
      </c>
      <c r="AL37" s="16" t="s">
        <v>74</v>
      </c>
      <c r="AN37" s="10" t="s">
        <v>74</v>
      </c>
      <c r="AO37" s="11" t="s">
        <v>74</v>
      </c>
      <c r="AP37" s="16" t="s">
        <v>74</v>
      </c>
      <c r="AR37" s="10" t="s">
        <v>74</v>
      </c>
      <c r="AS37" s="11" t="s">
        <v>74</v>
      </c>
      <c r="AT37" s="16" t="s">
        <v>74</v>
      </c>
      <c r="AU37" s="23"/>
      <c r="AV37" s="10" t="s">
        <v>74</v>
      </c>
      <c r="AW37" s="11" t="s">
        <v>74</v>
      </c>
      <c r="AX37" s="16" t="s">
        <v>74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6</v>
      </c>
      <c r="E38" s="11">
        <v>40</v>
      </c>
      <c r="F38" s="16">
        <v>24.64</v>
      </c>
      <c r="H38" s="10">
        <v>6</v>
      </c>
      <c r="I38" s="11">
        <v>43</v>
      </c>
      <c r="J38" s="16">
        <v>27.48</v>
      </c>
      <c r="L38" s="10">
        <v>7</v>
      </c>
      <c r="M38" s="11">
        <v>38</v>
      </c>
      <c r="N38" s="16">
        <v>24.22</v>
      </c>
      <c r="O38" s="27"/>
      <c r="P38" s="10">
        <v>7</v>
      </c>
      <c r="Q38" s="11">
        <v>36</v>
      </c>
      <c r="R38" s="16">
        <v>23</v>
      </c>
      <c r="S38" s="27"/>
      <c r="T38" s="10">
        <v>8</v>
      </c>
      <c r="U38" s="11">
        <v>40</v>
      </c>
      <c r="V38" s="16">
        <v>26.16</v>
      </c>
      <c r="X38" s="10">
        <v>9</v>
      </c>
      <c r="Y38" s="11">
        <v>40</v>
      </c>
      <c r="Z38" s="16">
        <v>27.02</v>
      </c>
      <c r="AB38" s="10">
        <v>8</v>
      </c>
      <c r="AC38" s="11">
        <v>41</v>
      </c>
      <c r="AD38" s="16">
        <v>23.57</v>
      </c>
      <c r="AF38" s="10">
        <v>9</v>
      </c>
      <c r="AG38" s="11">
        <v>43</v>
      </c>
      <c r="AH38" s="16">
        <v>22.69</v>
      </c>
      <c r="AJ38" s="10">
        <v>10</v>
      </c>
      <c r="AK38" s="11">
        <v>44</v>
      </c>
      <c r="AL38" s="16">
        <v>26.77</v>
      </c>
      <c r="AN38" s="10">
        <v>9</v>
      </c>
      <c r="AO38" s="11">
        <v>40</v>
      </c>
      <c r="AP38" s="16">
        <v>23.259999999999998</v>
      </c>
      <c r="AR38" s="10">
        <v>9</v>
      </c>
      <c r="AS38" s="11">
        <v>44</v>
      </c>
      <c r="AT38" s="16">
        <v>23.400000000000002</v>
      </c>
      <c r="AU38" s="23"/>
      <c r="AV38" s="10">
        <v>9</v>
      </c>
      <c r="AW38" s="11">
        <v>46</v>
      </c>
      <c r="AX38" s="16">
        <v>24.31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25</v>
      </c>
      <c r="E39" s="11">
        <v>62</v>
      </c>
      <c r="F39" s="16">
        <v>44.190000000000005</v>
      </c>
      <c r="H39" s="10">
        <v>25</v>
      </c>
      <c r="I39" s="11">
        <v>66</v>
      </c>
      <c r="J39" s="16">
        <v>49.61</v>
      </c>
      <c r="L39" s="10">
        <v>23</v>
      </c>
      <c r="M39" s="11">
        <v>55</v>
      </c>
      <c r="N39" s="16">
        <v>40.26</v>
      </c>
      <c r="O39" s="27"/>
      <c r="P39" s="10">
        <v>21</v>
      </c>
      <c r="Q39" s="11">
        <v>49</v>
      </c>
      <c r="R39" s="16">
        <v>38.33</v>
      </c>
      <c r="S39" s="27"/>
      <c r="T39" s="10">
        <v>16</v>
      </c>
      <c r="U39" s="11">
        <v>43</v>
      </c>
      <c r="V39" s="16">
        <v>34.14</v>
      </c>
      <c r="X39" s="10">
        <v>17</v>
      </c>
      <c r="Y39" s="11">
        <v>45</v>
      </c>
      <c r="Z39" s="16">
        <v>33.29</v>
      </c>
      <c r="AB39" s="10">
        <v>17</v>
      </c>
      <c r="AC39" s="11">
        <v>47</v>
      </c>
      <c r="AD39" s="16">
        <v>34.76</v>
      </c>
      <c r="AF39" s="10">
        <v>19</v>
      </c>
      <c r="AG39" s="11">
        <v>50</v>
      </c>
      <c r="AH39" s="16">
        <v>38.449999999999996</v>
      </c>
      <c r="AJ39" s="10">
        <v>15</v>
      </c>
      <c r="AK39" s="11">
        <v>40</v>
      </c>
      <c r="AL39" s="16">
        <v>27.72</v>
      </c>
      <c r="AN39" s="10">
        <v>18</v>
      </c>
      <c r="AO39" s="11">
        <v>58</v>
      </c>
      <c r="AP39" s="16">
        <v>42.45</v>
      </c>
      <c r="AR39" s="10">
        <v>17</v>
      </c>
      <c r="AS39" s="11">
        <v>56</v>
      </c>
      <c r="AT39" s="16">
        <v>39.670000000000009</v>
      </c>
      <c r="AU39" s="23"/>
      <c r="AV39" s="10">
        <v>17</v>
      </c>
      <c r="AW39" s="11">
        <v>54</v>
      </c>
      <c r="AX39" s="16">
        <v>38.910000000000004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66</v>
      </c>
      <c r="E40" s="11">
        <v>158</v>
      </c>
      <c r="F40" s="16">
        <v>112.79</v>
      </c>
      <c r="H40" s="10">
        <v>62</v>
      </c>
      <c r="I40" s="11">
        <v>150</v>
      </c>
      <c r="J40" s="16">
        <v>110.57000000000001</v>
      </c>
      <c r="L40" s="10">
        <v>64</v>
      </c>
      <c r="M40" s="11">
        <v>139</v>
      </c>
      <c r="N40" s="16">
        <v>106.28000000000002</v>
      </c>
      <c r="O40" s="27"/>
      <c r="P40" s="10">
        <v>65</v>
      </c>
      <c r="Q40" s="11">
        <v>150</v>
      </c>
      <c r="R40" s="16">
        <v>104.3</v>
      </c>
      <c r="S40" s="27"/>
      <c r="T40" s="10">
        <v>64</v>
      </c>
      <c r="U40" s="11">
        <v>149</v>
      </c>
      <c r="V40" s="16">
        <v>109.24</v>
      </c>
      <c r="X40" s="10">
        <v>68</v>
      </c>
      <c r="Y40" s="11">
        <v>144</v>
      </c>
      <c r="Z40" s="16">
        <v>100.41999999999999</v>
      </c>
      <c r="AB40" s="10">
        <v>67</v>
      </c>
      <c r="AC40" s="11">
        <v>159</v>
      </c>
      <c r="AD40" s="16">
        <v>111.62000000000002</v>
      </c>
      <c r="AF40" s="10">
        <v>70</v>
      </c>
      <c r="AG40" s="11">
        <v>145</v>
      </c>
      <c r="AH40" s="16">
        <v>99.46</v>
      </c>
      <c r="AJ40" s="10">
        <v>68</v>
      </c>
      <c r="AK40" s="11">
        <v>149</v>
      </c>
      <c r="AL40" s="16">
        <v>102.46</v>
      </c>
      <c r="AN40" s="10">
        <v>63</v>
      </c>
      <c r="AO40" s="11">
        <v>129</v>
      </c>
      <c r="AP40" s="16">
        <v>92.179999999999993</v>
      </c>
      <c r="AR40" s="10">
        <v>66</v>
      </c>
      <c r="AS40" s="11">
        <v>143</v>
      </c>
      <c r="AT40" s="16">
        <v>102.57000000000001</v>
      </c>
      <c r="AU40" s="23"/>
      <c r="AV40" s="10">
        <v>64</v>
      </c>
      <c r="AW40" s="11">
        <v>168</v>
      </c>
      <c r="AX40" s="16">
        <v>112.92999999999999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 t="s">
        <v>74</v>
      </c>
      <c r="E41" s="11" t="s">
        <v>74</v>
      </c>
      <c r="F41" s="16" t="s">
        <v>74</v>
      </c>
      <c r="H41" s="10" t="s">
        <v>74</v>
      </c>
      <c r="I41" s="11" t="s">
        <v>74</v>
      </c>
      <c r="J41" s="16" t="s">
        <v>74</v>
      </c>
      <c r="L41" s="10" t="s">
        <v>74</v>
      </c>
      <c r="M41" s="11" t="s">
        <v>74</v>
      </c>
      <c r="N41" s="16" t="s">
        <v>74</v>
      </c>
      <c r="O41" s="27"/>
      <c r="P41" s="10" t="s">
        <v>74</v>
      </c>
      <c r="Q41" s="11" t="s">
        <v>74</v>
      </c>
      <c r="R41" s="16" t="s">
        <v>74</v>
      </c>
      <c r="S41" s="27"/>
      <c r="T41" s="10" t="s">
        <v>74</v>
      </c>
      <c r="U41" s="11" t="s">
        <v>74</v>
      </c>
      <c r="V41" s="16" t="s">
        <v>74</v>
      </c>
      <c r="X41" s="10" t="s">
        <v>74</v>
      </c>
      <c r="Y41" s="11" t="s">
        <v>74</v>
      </c>
      <c r="Z41" s="16" t="s">
        <v>74</v>
      </c>
      <c r="AB41" s="10" t="s">
        <v>74</v>
      </c>
      <c r="AC41" s="11" t="s">
        <v>74</v>
      </c>
      <c r="AD41" s="16" t="s">
        <v>74</v>
      </c>
      <c r="AF41" s="10" t="s">
        <v>74</v>
      </c>
      <c r="AG41" s="11" t="s">
        <v>74</v>
      </c>
      <c r="AH41" s="16" t="s">
        <v>74</v>
      </c>
      <c r="AJ41" s="10">
        <v>0</v>
      </c>
      <c r="AK41" s="11">
        <v>0</v>
      </c>
      <c r="AL41" s="16">
        <v>0</v>
      </c>
      <c r="AN41" s="10">
        <v>0</v>
      </c>
      <c r="AO41" s="11">
        <v>0</v>
      </c>
      <c r="AP41" s="16">
        <v>0</v>
      </c>
      <c r="AR41" s="10">
        <v>0</v>
      </c>
      <c r="AS41" s="11">
        <v>0</v>
      </c>
      <c r="AT41" s="16">
        <v>0</v>
      </c>
      <c r="AU41" s="23"/>
      <c r="AV41" s="10">
        <v>0</v>
      </c>
      <c r="AW41" s="11">
        <v>0</v>
      </c>
      <c r="AX41" s="16">
        <v>0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0</v>
      </c>
      <c r="E42" s="11">
        <v>0</v>
      </c>
      <c r="F42" s="16">
        <v>0</v>
      </c>
      <c r="H42" s="10">
        <v>0</v>
      </c>
      <c r="I42" s="11">
        <v>0</v>
      </c>
      <c r="J42" s="16">
        <v>0</v>
      </c>
      <c r="L42" s="10">
        <v>0</v>
      </c>
      <c r="M42" s="11">
        <v>0</v>
      </c>
      <c r="N42" s="16">
        <v>0</v>
      </c>
      <c r="O42" s="27"/>
      <c r="P42" s="10">
        <v>0</v>
      </c>
      <c r="Q42" s="11">
        <v>0</v>
      </c>
      <c r="R42" s="16">
        <v>0</v>
      </c>
      <c r="S42" s="27"/>
      <c r="T42" s="10">
        <v>0</v>
      </c>
      <c r="U42" s="11">
        <v>0</v>
      </c>
      <c r="V42" s="16">
        <v>0</v>
      </c>
      <c r="X42" s="10">
        <v>0</v>
      </c>
      <c r="Y42" s="11">
        <v>0</v>
      </c>
      <c r="Z42" s="16">
        <v>0</v>
      </c>
      <c r="AB42" s="10">
        <v>0</v>
      </c>
      <c r="AC42" s="11">
        <v>0</v>
      </c>
      <c r="AD42" s="16">
        <v>0</v>
      </c>
      <c r="AF42" s="10">
        <v>0</v>
      </c>
      <c r="AG42" s="11">
        <v>0</v>
      </c>
      <c r="AH42" s="16">
        <v>0</v>
      </c>
      <c r="AJ42" s="10">
        <v>0</v>
      </c>
      <c r="AK42" s="11">
        <v>0</v>
      </c>
      <c r="AL42" s="16">
        <v>0</v>
      </c>
      <c r="AN42" s="10">
        <v>0</v>
      </c>
      <c r="AO42" s="11">
        <v>0</v>
      </c>
      <c r="AP42" s="16">
        <v>0</v>
      </c>
      <c r="AR42" s="10">
        <v>0</v>
      </c>
      <c r="AS42" s="11">
        <v>0</v>
      </c>
      <c r="AT42" s="16">
        <v>0</v>
      </c>
      <c r="AU42" s="23"/>
      <c r="AV42" s="10">
        <v>0</v>
      </c>
      <c r="AW42" s="11">
        <v>0</v>
      </c>
      <c r="AX42" s="16">
        <v>0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23</v>
      </c>
      <c r="E43" s="11">
        <v>37</v>
      </c>
      <c r="F43" s="16">
        <v>25.7</v>
      </c>
      <c r="H43" s="10">
        <v>19</v>
      </c>
      <c r="I43" s="11">
        <v>32</v>
      </c>
      <c r="J43" s="16">
        <v>23.65</v>
      </c>
      <c r="L43" s="10">
        <v>20</v>
      </c>
      <c r="M43" s="11">
        <v>31</v>
      </c>
      <c r="N43" s="16">
        <v>21.35</v>
      </c>
      <c r="O43" s="27"/>
      <c r="P43" s="10">
        <v>20</v>
      </c>
      <c r="Q43" s="11">
        <v>31</v>
      </c>
      <c r="R43" s="16">
        <v>23.769999999999996</v>
      </c>
      <c r="S43" s="27"/>
      <c r="T43" s="10">
        <v>25</v>
      </c>
      <c r="U43" s="11">
        <v>38</v>
      </c>
      <c r="V43" s="16">
        <v>28.16</v>
      </c>
      <c r="X43" s="10">
        <v>23</v>
      </c>
      <c r="Y43" s="11">
        <v>38</v>
      </c>
      <c r="Z43" s="16">
        <v>27.36</v>
      </c>
      <c r="AB43" s="10">
        <v>19</v>
      </c>
      <c r="AC43" s="11">
        <v>30</v>
      </c>
      <c r="AD43" s="16">
        <v>21.889999999999997</v>
      </c>
      <c r="AF43" s="10">
        <v>16</v>
      </c>
      <c r="AG43" s="11">
        <v>25</v>
      </c>
      <c r="AH43" s="16">
        <v>17.509999999999998</v>
      </c>
      <c r="AJ43" s="10">
        <v>19</v>
      </c>
      <c r="AK43" s="11">
        <v>28</v>
      </c>
      <c r="AL43" s="16">
        <v>18.400000000000002</v>
      </c>
      <c r="AN43" s="10">
        <v>12</v>
      </c>
      <c r="AO43" s="11">
        <v>17</v>
      </c>
      <c r="AP43" s="16">
        <v>11.129999999999999</v>
      </c>
      <c r="AR43" s="10">
        <v>11</v>
      </c>
      <c r="AS43" s="11">
        <v>18</v>
      </c>
      <c r="AT43" s="16">
        <v>11.639999999999999</v>
      </c>
      <c r="AU43" s="23"/>
      <c r="AV43" s="10">
        <v>8</v>
      </c>
      <c r="AW43" s="11">
        <v>13</v>
      </c>
      <c r="AX43" s="16">
        <v>7.34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18</v>
      </c>
      <c r="E44" s="11">
        <v>53</v>
      </c>
      <c r="F44" s="16">
        <v>41.379999999999995</v>
      </c>
      <c r="H44" s="10">
        <v>18</v>
      </c>
      <c r="I44" s="11">
        <v>52</v>
      </c>
      <c r="J44" s="16">
        <v>40.729999999999997</v>
      </c>
      <c r="L44" s="10">
        <v>17</v>
      </c>
      <c r="M44" s="11">
        <v>47</v>
      </c>
      <c r="N44" s="16">
        <v>37.039999999999992</v>
      </c>
      <c r="O44" s="27"/>
      <c r="P44" s="10">
        <v>15</v>
      </c>
      <c r="Q44" s="11">
        <v>47</v>
      </c>
      <c r="R44" s="16">
        <v>36.67</v>
      </c>
      <c r="S44" s="27"/>
      <c r="T44" s="10">
        <v>18</v>
      </c>
      <c r="U44" s="11">
        <v>48</v>
      </c>
      <c r="V44" s="16">
        <v>38.44</v>
      </c>
      <c r="X44" s="10">
        <v>23</v>
      </c>
      <c r="Y44" s="11">
        <v>55</v>
      </c>
      <c r="Z44" s="16">
        <v>39.989999999999995</v>
      </c>
      <c r="AB44" s="10">
        <v>22</v>
      </c>
      <c r="AC44" s="11">
        <v>57</v>
      </c>
      <c r="AD44" s="16">
        <v>41.4</v>
      </c>
      <c r="AF44" s="10">
        <v>19</v>
      </c>
      <c r="AG44" s="11">
        <v>51</v>
      </c>
      <c r="AH44" s="16">
        <v>36.22</v>
      </c>
      <c r="AJ44" s="10">
        <v>23</v>
      </c>
      <c r="AK44" s="11">
        <v>54</v>
      </c>
      <c r="AL44" s="16">
        <v>37.839999999999996</v>
      </c>
      <c r="AN44" s="10">
        <v>21</v>
      </c>
      <c r="AO44" s="11">
        <v>55</v>
      </c>
      <c r="AP44" s="16">
        <v>36.190000000000005</v>
      </c>
      <c r="AR44" s="10">
        <v>24</v>
      </c>
      <c r="AS44" s="11">
        <v>54</v>
      </c>
      <c r="AT44" s="16">
        <v>34.56</v>
      </c>
      <c r="AU44" s="23"/>
      <c r="AV44" s="10">
        <v>27</v>
      </c>
      <c r="AW44" s="11">
        <v>59</v>
      </c>
      <c r="AX44" s="16">
        <v>38.86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 t="s">
        <v>74</v>
      </c>
      <c r="E45" s="11" t="s">
        <v>74</v>
      </c>
      <c r="F45" s="16" t="s">
        <v>74</v>
      </c>
      <c r="H45" s="10" t="s">
        <v>74</v>
      </c>
      <c r="I45" s="11" t="s">
        <v>74</v>
      </c>
      <c r="J45" s="16" t="s">
        <v>74</v>
      </c>
      <c r="L45" s="10" t="s">
        <v>74</v>
      </c>
      <c r="M45" s="11" t="s">
        <v>74</v>
      </c>
      <c r="N45" s="16" t="s">
        <v>74</v>
      </c>
      <c r="O45" s="27"/>
      <c r="P45" s="10" t="s">
        <v>74</v>
      </c>
      <c r="Q45" s="11" t="s">
        <v>74</v>
      </c>
      <c r="R45" s="16" t="s">
        <v>74</v>
      </c>
      <c r="S45" s="27"/>
      <c r="T45" s="10" t="s">
        <v>74</v>
      </c>
      <c r="U45" s="11" t="s">
        <v>74</v>
      </c>
      <c r="V45" s="16" t="s">
        <v>74</v>
      </c>
      <c r="X45" s="10" t="s">
        <v>74</v>
      </c>
      <c r="Y45" s="11" t="s">
        <v>74</v>
      </c>
      <c r="Z45" s="16" t="s">
        <v>74</v>
      </c>
      <c r="AB45" s="10" t="s">
        <v>74</v>
      </c>
      <c r="AC45" s="11" t="s">
        <v>74</v>
      </c>
      <c r="AD45" s="16" t="s">
        <v>74</v>
      </c>
      <c r="AF45" s="10" t="s">
        <v>74</v>
      </c>
      <c r="AG45" s="11" t="s">
        <v>74</v>
      </c>
      <c r="AH45" s="16" t="s">
        <v>74</v>
      </c>
      <c r="AJ45" s="10" t="s">
        <v>74</v>
      </c>
      <c r="AK45" s="11" t="s">
        <v>74</v>
      </c>
      <c r="AL45" s="16" t="s">
        <v>74</v>
      </c>
      <c r="AN45" s="10">
        <v>4</v>
      </c>
      <c r="AO45" s="11">
        <v>6</v>
      </c>
      <c r="AP45" s="16">
        <v>4</v>
      </c>
      <c r="AR45" s="10">
        <v>4</v>
      </c>
      <c r="AS45" s="11">
        <v>6</v>
      </c>
      <c r="AT45" s="16">
        <v>3.08</v>
      </c>
      <c r="AU45" s="23"/>
      <c r="AV45" s="10">
        <v>4</v>
      </c>
      <c r="AW45" s="11">
        <v>6</v>
      </c>
      <c r="AX45" s="16">
        <v>4.3900000000000006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27</v>
      </c>
      <c r="E46" s="11">
        <v>64</v>
      </c>
      <c r="F46" s="16">
        <v>45.240000000000009</v>
      </c>
      <c r="H46" s="10">
        <v>25</v>
      </c>
      <c r="I46" s="11">
        <v>43</v>
      </c>
      <c r="J46" s="16">
        <v>28.27</v>
      </c>
      <c r="L46" s="10">
        <v>26</v>
      </c>
      <c r="M46" s="11">
        <v>46</v>
      </c>
      <c r="N46" s="16">
        <v>31.29</v>
      </c>
      <c r="O46" s="27"/>
      <c r="P46" s="10">
        <v>32</v>
      </c>
      <c r="Q46" s="11">
        <v>52</v>
      </c>
      <c r="R46" s="16">
        <v>34.31</v>
      </c>
      <c r="S46" s="27"/>
      <c r="T46" s="10">
        <v>38</v>
      </c>
      <c r="U46" s="11">
        <v>65</v>
      </c>
      <c r="V46" s="16">
        <v>47.02</v>
      </c>
      <c r="X46" s="10">
        <v>39</v>
      </c>
      <c r="Y46" s="11">
        <v>68</v>
      </c>
      <c r="Z46" s="16">
        <v>48.02</v>
      </c>
      <c r="AB46" s="10">
        <v>38</v>
      </c>
      <c r="AC46" s="11">
        <v>61</v>
      </c>
      <c r="AD46" s="16">
        <v>44.82</v>
      </c>
      <c r="AF46" s="10">
        <v>33</v>
      </c>
      <c r="AG46" s="11">
        <v>52</v>
      </c>
      <c r="AH46" s="16">
        <v>38.42</v>
      </c>
      <c r="AJ46" s="10">
        <v>28</v>
      </c>
      <c r="AK46" s="11">
        <v>37</v>
      </c>
      <c r="AL46" s="16">
        <v>30.900000000000002</v>
      </c>
      <c r="AN46" s="10">
        <v>21</v>
      </c>
      <c r="AO46" s="11">
        <v>27</v>
      </c>
      <c r="AP46" s="16">
        <v>20.89</v>
      </c>
      <c r="AR46" s="10">
        <v>17</v>
      </c>
      <c r="AS46" s="11">
        <v>22</v>
      </c>
      <c r="AT46" s="16">
        <v>17.73</v>
      </c>
      <c r="AU46" s="23"/>
      <c r="AV46" s="10">
        <v>15</v>
      </c>
      <c r="AW46" s="11">
        <v>21</v>
      </c>
      <c r="AX46" s="16">
        <v>17.11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46</v>
      </c>
      <c r="E47" s="11">
        <v>72</v>
      </c>
      <c r="F47" s="16">
        <v>37.56</v>
      </c>
      <c r="H47" s="10">
        <v>44</v>
      </c>
      <c r="I47" s="11">
        <v>79</v>
      </c>
      <c r="J47" s="16">
        <v>42.79</v>
      </c>
      <c r="L47" s="10">
        <v>43</v>
      </c>
      <c r="M47" s="11">
        <v>70</v>
      </c>
      <c r="N47" s="16">
        <v>39.739999999999995</v>
      </c>
      <c r="O47" s="27"/>
      <c r="P47" s="10">
        <v>41</v>
      </c>
      <c r="Q47" s="11">
        <v>57</v>
      </c>
      <c r="R47" s="16">
        <v>27.86</v>
      </c>
      <c r="S47" s="27"/>
      <c r="T47" s="10">
        <v>44</v>
      </c>
      <c r="U47" s="11">
        <v>59</v>
      </c>
      <c r="V47" s="16">
        <v>32.01</v>
      </c>
      <c r="X47" s="10">
        <v>43</v>
      </c>
      <c r="Y47" s="11">
        <v>54</v>
      </c>
      <c r="Z47" s="16">
        <v>25.73</v>
      </c>
      <c r="AB47" s="10">
        <v>34</v>
      </c>
      <c r="AC47" s="11">
        <v>42</v>
      </c>
      <c r="AD47" s="16">
        <v>18.66</v>
      </c>
      <c r="AF47" s="10">
        <v>38</v>
      </c>
      <c r="AG47" s="11">
        <v>48</v>
      </c>
      <c r="AH47" s="16">
        <v>23.32</v>
      </c>
      <c r="AJ47" s="10">
        <v>39</v>
      </c>
      <c r="AK47" s="11">
        <v>51</v>
      </c>
      <c r="AL47" s="16">
        <v>26.77</v>
      </c>
      <c r="AN47" s="10">
        <v>44</v>
      </c>
      <c r="AO47" s="11">
        <v>54</v>
      </c>
      <c r="AP47" s="16">
        <v>27.55</v>
      </c>
      <c r="AR47" s="10">
        <v>40</v>
      </c>
      <c r="AS47" s="11">
        <v>50</v>
      </c>
      <c r="AT47" s="16">
        <v>25.669999999999998</v>
      </c>
      <c r="AU47" s="23"/>
      <c r="AV47" s="10">
        <v>31</v>
      </c>
      <c r="AW47" s="11">
        <v>37</v>
      </c>
      <c r="AX47" s="16">
        <v>18.080000000000002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52</v>
      </c>
      <c r="E48" s="11">
        <v>118</v>
      </c>
      <c r="F48" s="16">
        <v>73.42</v>
      </c>
      <c r="H48" s="10">
        <v>53</v>
      </c>
      <c r="I48" s="11">
        <v>119</v>
      </c>
      <c r="J48" s="16">
        <v>71.940000000000012</v>
      </c>
      <c r="L48" s="10">
        <v>56</v>
      </c>
      <c r="M48" s="11">
        <v>130</v>
      </c>
      <c r="N48" s="16">
        <v>83.73</v>
      </c>
      <c r="O48" s="27"/>
      <c r="P48" s="10">
        <v>55</v>
      </c>
      <c r="Q48" s="11">
        <v>131</v>
      </c>
      <c r="R48" s="16">
        <v>83.65</v>
      </c>
      <c r="S48" s="27"/>
      <c r="T48" s="10">
        <v>59</v>
      </c>
      <c r="U48" s="11">
        <v>131</v>
      </c>
      <c r="V48" s="16">
        <v>82.11</v>
      </c>
      <c r="X48" s="10">
        <v>69</v>
      </c>
      <c r="Y48" s="11">
        <v>144</v>
      </c>
      <c r="Z48" s="16">
        <v>86.67</v>
      </c>
      <c r="AB48" s="10">
        <v>70</v>
      </c>
      <c r="AC48" s="11">
        <v>147</v>
      </c>
      <c r="AD48" s="16">
        <v>93.660000000000011</v>
      </c>
      <c r="AF48" s="10">
        <v>63</v>
      </c>
      <c r="AG48" s="11">
        <v>140</v>
      </c>
      <c r="AH48" s="16">
        <v>87.49</v>
      </c>
      <c r="AJ48" s="10">
        <v>53</v>
      </c>
      <c r="AK48" s="11">
        <v>133</v>
      </c>
      <c r="AL48" s="16">
        <v>86.089999999999989</v>
      </c>
      <c r="AN48" s="10">
        <v>49</v>
      </c>
      <c r="AO48" s="11">
        <v>112</v>
      </c>
      <c r="AP48" s="16">
        <v>70.92</v>
      </c>
      <c r="AR48" s="10">
        <v>40</v>
      </c>
      <c r="AS48" s="11">
        <v>88</v>
      </c>
      <c r="AT48" s="16">
        <v>58.120000000000005</v>
      </c>
      <c r="AU48" s="23"/>
      <c r="AV48" s="10">
        <v>35</v>
      </c>
      <c r="AW48" s="11">
        <v>77</v>
      </c>
      <c r="AX48" s="16">
        <v>50.379999999999995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52</v>
      </c>
      <c r="E49" s="11">
        <v>73</v>
      </c>
      <c r="F49" s="16">
        <v>47.269999999999996</v>
      </c>
      <c r="H49" s="10">
        <v>52</v>
      </c>
      <c r="I49" s="11">
        <v>73</v>
      </c>
      <c r="J49" s="16">
        <v>49.289999999999992</v>
      </c>
      <c r="L49" s="10">
        <v>52</v>
      </c>
      <c r="M49" s="11">
        <v>76</v>
      </c>
      <c r="N49" s="16">
        <v>53.999999999999993</v>
      </c>
      <c r="O49" s="27"/>
      <c r="P49" s="10">
        <v>55</v>
      </c>
      <c r="Q49" s="11">
        <v>87</v>
      </c>
      <c r="R49" s="16">
        <v>60.96</v>
      </c>
      <c r="S49" s="27"/>
      <c r="T49" s="10">
        <v>53</v>
      </c>
      <c r="U49" s="11">
        <v>89</v>
      </c>
      <c r="V49" s="16">
        <v>66.36</v>
      </c>
      <c r="X49" s="10">
        <v>58</v>
      </c>
      <c r="Y49" s="11">
        <v>101</v>
      </c>
      <c r="Z49" s="16">
        <v>75.77</v>
      </c>
      <c r="AB49" s="10">
        <v>45</v>
      </c>
      <c r="AC49" s="11">
        <v>88</v>
      </c>
      <c r="AD49" s="16">
        <v>54.23</v>
      </c>
      <c r="AF49" s="10">
        <v>36</v>
      </c>
      <c r="AG49" s="11">
        <v>56</v>
      </c>
      <c r="AH49" s="16">
        <v>39.53</v>
      </c>
      <c r="AJ49" s="10">
        <v>21</v>
      </c>
      <c r="AK49" s="11">
        <v>36</v>
      </c>
      <c r="AL49" s="16">
        <v>28.410000000000004</v>
      </c>
      <c r="AN49" s="10">
        <v>21</v>
      </c>
      <c r="AO49" s="11">
        <v>44</v>
      </c>
      <c r="AP49" s="16">
        <v>32.94</v>
      </c>
      <c r="AR49" s="10">
        <v>17</v>
      </c>
      <c r="AS49" s="11">
        <v>31</v>
      </c>
      <c r="AT49" s="16">
        <v>23.529999999999998</v>
      </c>
      <c r="AU49" s="23"/>
      <c r="AV49" s="10">
        <v>12</v>
      </c>
      <c r="AW49" s="11">
        <v>26</v>
      </c>
      <c r="AX49" s="16">
        <v>20.720000000000002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53</v>
      </c>
      <c r="E50" s="11">
        <v>189</v>
      </c>
      <c r="F50" s="16">
        <v>152.94</v>
      </c>
      <c r="H50" s="10">
        <v>55</v>
      </c>
      <c r="I50" s="11">
        <v>183</v>
      </c>
      <c r="J50" s="16">
        <v>147.99</v>
      </c>
      <c r="L50" s="10">
        <v>56</v>
      </c>
      <c r="M50" s="11">
        <v>165</v>
      </c>
      <c r="N50" s="16">
        <v>136.92999999999998</v>
      </c>
      <c r="O50" s="27"/>
      <c r="P50" s="10">
        <v>51</v>
      </c>
      <c r="Q50" s="11">
        <v>143</v>
      </c>
      <c r="R50" s="16">
        <v>117.63999999999999</v>
      </c>
      <c r="S50" s="27"/>
      <c r="T50" s="10">
        <v>54</v>
      </c>
      <c r="U50" s="11">
        <v>138</v>
      </c>
      <c r="V50" s="16">
        <v>115.59</v>
      </c>
      <c r="X50" s="10">
        <v>49</v>
      </c>
      <c r="Y50" s="11">
        <v>123</v>
      </c>
      <c r="Z50" s="16">
        <v>99.53</v>
      </c>
      <c r="AB50" s="10">
        <v>54</v>
      </c>
      <c r="AC50" s="11">
        <v>128</v>
      </c>
      <c r="AD50" s="16">
        <v>105.28</v>
      </c>
      <c r="AF50" s="10">
        <v>52</v>
      </c>
      <c r="AG50" s="11">
        <v>118</v>
      </c>
      <c r="AH50" s="16">
        <v>95.36</v>
      </c>
      <c r="AJ50" s="10">
        <v>41</v>
      </c>
      <c r="AK50" s="11">
        <v>98</v>
      </c>
      <c r="AL50" s="16">
        <v>73.760000000000005</v>
      </c>
      <c r="AN50" s="10">
        <v>40</v>
      </c>
      <c r="AO50" s="11">
        <v>87</v>
      </c>
      <c r="AP50" s="16">
        <v>65.319999999999993</v>
      </c>
      <c r="AR50" s="10">
        <v>39</v>
      </c>
      <c r="AS50" s="11">
        <v>85</v>
      </c>
      <c r="AT50" s="16">
        <v>65.240000000000009</v>
      </c>
      <c r="AU50" s="23"/>
      <c r="AV50" s="10">
        <v>39</v>
      </c>
      <c r="AW50" s="11">
        <v>80</v>
      </c>
      <c r="AX50" s="16">
        <v>58.830000000000005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 t="s">
        <v>74</v>
      </c>
      <c r="E51" s="11" t="s">
        <v>74</v>
      </c>
      <c r="F51" s="16" t="s">
        <v>74</v>
      </c>
      <c r="H51" s="10" t="s">
        <v>74</v>
      </c>
      <c r="I51" s="11" t="s">
        <v>74</v>
      </c>
      <c r="J51" s="16" t="s">
        <v>74</v>
      </c>
      <c r="L51" s="10" t="s">
        <v>74</v>
      </c>
      <c r="M51" s="11" t="s">
        <v>74</v>
      </c>
      <c r="N51" s="16" t="s">
        <v>74</v>
      </c>
      <c r="O51" s="27"/>
      <c r="P51" s="10">
        <v>6</v>
      </c>
      <c r="Q51" s="11">
        <v>10</v>
      </c>
      <c r="R51" s="16">
        <v>8.57</v>
      </c>
      <c r="S51" s="27"/>
      <c r="T51" s="10">
        <v>5</v>
      </c>
      <c r="U51" s="11">
        <v>9</v>
      </c>
      <c r="V51" s="16">
        <v>8.06</v>
      </c>
      <c r="X51" s="10" t="s">
        <v>74</v>
      </c>
      <c r="Y51" s="11" t="s">
        <v>74</v>
      </c>
      <c r="Z51" s="16" t="s">
        <v>74</v>
      </c>
      <c r="AB51" s="10" t="s">
        <v>74</v>
      </c>
      <c r="AC51" s="11" t="s">
        <v>74</v>
      </c>
      <c r="AD51" s="16" t="s">
        <v>74</v>
      </c>
      <c r="AF51" s="10" t="s">
        <v>74</v>
      </c>
      <c r="AG51" s="11" t="s">
        <v>74</v>
      </c>
      <c r="AH51" s="16" t="s">
        <v>74</v>
      </c>
      <c r="AJ51" s="10" t="s">
        <v>74</v>
      </c>
      <c r="AK51" s="11" t="s">
        <v>74</v>
      </c>
      <c r="AL51" s="16" t="s">
        <v>74</v>
      </c>
      <c r="AN51" s="10" t="s">
        <v>74</v>
      </c>
      <c r="AO51" s="11" t="s">
        <v>74</v>
      </c>
      <c r="AP51" s="16" t="s">
        <v>74</v>
      </c>
      <c r="AR51" s="10" t="s">
        <v>74</v>
      </c>
      <c r="AS51" s="11" t="s">
        <v>74</v>
      </c>
      <c r="AT51" s="16" t="s">
        <v>74</v>
      </c>
      <c r="AU51" s="23"/>
      <c r="AV51" s="10" t="s">
        <v>74</v>
      </c>
      <c r="AW51" s="11" t="s">
        <v>74</v>
      </c>
      <c r="AX51" s="16" t="s">
        <v>74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41</v>
      </c>
      <c r="E52" s="11">
        <v>77</v>
      </c>
      <c r="F52" s="16">
        <v>51.980000000000004</v>
      </c>
      <c r="H52" s="10">
        <v>39</v>
      </c>
      <c r="I52" s="11">
        <v>64</v>
      </c>
      <c r="J52" s="16">
        <v>42.650000000000006</v>
      </c>
      <c r="L52" s="10">
        <v>31</v>
      </c>
      <c r="M52" s="11">
        <v>51</v>
      </c>
      <c r="N52" s="16">
        <v>34.07</v>
      </c>
      <c r="O52" s="27"/>
      <c r="P52" s="10">
        <v>35</v>
      </c>
      <c r="Q52" s="11">
        <v>52</v>
      </c>
      <c r="R52" s="16">
        <v>34.54</v>
      </c>
      <c r="S52" s="27"/>
      <c r="T52" s="10">
        <v>39</v>
      </c>
      <c r="U52" s="11">
        <v>58</v>
      </c>
      <c r="V52" s="16">
        <v>37.950000000000003</v>
      </c>
      <c r="X52" s="10">
        <v>35</v>
      </c>
      <c r="Y52" s="11">
        <v>50</v>
      </c>
      <c r="Z52" s="16">
        <v>35.17</v>
      </c>
      <c r="AB52" s="10">
        <v>32</v>
      </c>
      <c r="AC52" s="11">
        <v>51</v>
      </c>
      <c r="AD52" s="16">
        <v>38.229999999999997</v>
      </c>
      <c r="AF52" s="10">
        <v>30</v>
      </c>
      <c r="AG52" s="11">
        <v>50</v>
      </c>
      <c r="AH52" s="16">
        <v>33.99</v>
      </c>
      <c r="AJ52" s="10">
        <v>26</v>
      </c>
      <c r="AK52" s="11">
        <v>42</v>
      </c>
      <c r="AL52" s="16">
        <v>28.099999999999998</v>
      </c>
      <c r="AN52" s="10">
        <v>22</v>
      </c>
      <c r="AO52" s="11">
        <v>39</v>
      </c>
      <c r="AP52" s="16">
        <v>24.99</v>
      </c>
      <c r="AR52" s="10">
        <v>18</v>
      </c>
      <c r="AS52" s="11">
        <v>34</v>
      </c>
      <c r="AT52" s="16">
        <v>21.6</v>
      </c>
      <c r="AU52" s="23"/>
      <c r="AV52" s="10">
        <v>21</v>
      </c>
      <c r="AW52" s="11">
        <v>34</v>
      </c>
      <c r="AX52" s="16">
        <v>22.729999999999997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42</v>
      </c>
      <c r="E53" s="11">
        <v>115</v>
      </c>
      <c r="F53" s="16">
        <v>83.98</v>
      </c>
      <c r="H53" s="10">
        <v>45</v>
      </c>
      <c r="I53" s="11">
        <v>124</v>
      </c>
      <c r="J53" s="16">
        <v>88.240000000000009</v>
      </c>
      <c r="L53" s="10">
        <v>41</v>
      </c>
      <c r="M53" s="11">
        <v>104</v>
      </c>
      <c r="N53" s="16">
        <v>74.110000000000014</v>
      </c>
      <c r="O53" s="27"/>
      <c r="P53" s="10">
        <v>41</v>
      </c>
      <c r="Q53" s="11">
        <v>103</v>
      </c>
      <c r="R53" s="16">
        <v>76.73</v>
      </c>
      <c r="S53" s="27"/>
      <c r="T53" s="10">
        <v>45</v>
      </c>
      <c r="U53" s="11">
        <v>90</v>
      </c>
      <c r="V53" s="16">
        <v>66.95</v>
      </c>
      <c r="X53" s="10">
        <v>41</v>
      </c>
      <c r="Y53" s="11">
        <v>80</v>
      </c>
      <c r="Z53" s="16">
        <v>57.11</v>
      </c>
      <c r="AB53" s="10">
        <v>43</v>
      </c>
      <c r="AC53" s="11">
        <v>96</v>
      </c>
      <c r="AD53" s="16">
        <v>69.31</v>
      </c>
      <c r="AF53" s="10">
        <v>39</v>
      </c>
      <c r="AG53" s="11">
        <v>73</v>
      </c>
      <c r="AH53" s="16">
        <v>51.7</v>
      </c>
      <c r="AJ53" s="10">
        <v>33</v>
      </c>
      <c r="AK53" s="11">
        <v>71</v>
      </c>
      <c r="AL53" s="16">
        <v>51.59</v>
      </c>
      <c r="AN53" s="10">
        <v>26</v>
      </c>
      <c r="AO53" s="11">
        <v>76</v>
      </c>
      <c r="AP53" s="16">
        <v>53.23</v>
      </c>
      <c r="AR53" s="10">
        <v>26</v>
      </c>
      <c r="AS53" s="11">
        <v>68</v>
      </c>
      <c r="AT53" s="16">
        <v>49.99</v>
      </c>
      <c r="AU53" s="23"/>
      <c r="AV53" s="10">
        <v>23</v>
      </c>
      <c r="AW53" s="11">
        <v>63</v>
      </c>
      <c r="AX53" s="16">
        <v>49.87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>
        <v>0</v>
      </c>
      <c r="E54" s="11">
        <v>0</v>
      </c>
      <c r="F54" s="16">
        <v>0</v>
      </c>
      <c r="H54" s="10">
        <v>0</v>
      </c>
      <c r="I54" s="11">
        <v>0</v>
      </c>
      <c r="J54" s="16">
        <v>0</v>
      </c>
      <c r="L54" s="10">
        <v>0</v>
      </c>
      <c r="M54" s="11">
        <v>0</v>
      </c>
      <c r="N54" s="16">
        <v>0</v>
      </c>
      <c r="O54" s="27"/>
      <c r="P54" s="10">
        <v>0</v>
      </c>
      <c r="Q54" s="11">
        <v>0</v>
      </c>
      <c r="R54" s="16">
        <v>0</v>
      </c>
      <c r="S54" s="27"/>
      <c r="T54" s="10">
        <v>0</v>
      </c>
      <c r="U54" s="11">
        <v>0</v>
      </c>
      <c r="V54" s="16">
        <v>0</v>
      </c>
      <c r="X54" s="10">
        <v>0</v>
      </c>
      <c r="Y54" s="11">
        <v>0</v>
      </c>
      <c r="Z54" s="16">
        <v>0</v>
      </c>
      <c r="AB54" s="10">
        <v>0</v>
      </c>
      <c r="AC54" s="11">
        <v>0</v>
      </c>
      <c r="AD54" s="16">
        <v>0</v>
      </c>
      <c r="AF54" s="10">
        <v>0</v>
      </c>
      <c r="AG54" s="11">
        <v>0</v>
      </c>
      <c r="AH54" s="16">
        <v>0</v>
      </c>
      <c r="AJ54" s="10">
        <v>0</v>
      </c>
      <c r="AK54" s="11">
        <v>0</v>
      </c>
      <c r="AL54" s="16">
        <v>0</v>
      </c>
      <c r="AN54" s="10">
        <v>0</v>
      </c>
      <c r="AO54" s="11">
        <v>0</v>
      </c>
      <c r="AP54" s="16">
        <v>0</v>
      </c>
      <c r="AR54" s="10">
        <v>0</v>
      </c>
      <c r="AS54" s="11">
        <v>0</v>
      </c>
      <c r="AT54" s="16">
        <v>0</v>
      </c>
      <c r="AU54" s="23"/>
      <c r="AV54" s="10">
        <v>0</v>
      </c>
      <c r="AW54" s="11">
        <v>0</v>
      </c>
      <c r="AX54" s="16">
        <v>0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34</v>
      </c>
      <c r="E55" s="11">
        <v>169</v>
      </c>
      <c r="F55" s="16">
        <v>132.36000000000001</v>
      </c>
      <c r="H55" s="10">
        <v>34</v>
      </c>
      <c r="I55" s="11">
        <v>179</v>
      </c>
      <c r="J55" s="16">
        <v>130.1</v>
      </c>
      <c r="L55" s="10">
        <v>34</v>
      </c>
      <c r="M55" s="11">
        <v>177</v>
      </c>
      <c r="N55" s="16">
        <v>131.32</v>
      </c>
      <c r="O55" s="27"/>
      <c r="P55" s="10">
        <v>32</v>
      </c>
      <c r="Q55" s="11">
        <v>169</v>
      </c>
      <c r="R55" s="16">
        <v>123.03</v>
      </c>
      <c r="S55" s="27"/>
      <c r="T55" s="10">
        <v>33</v>
      </c>
      <c r="U55" s="11">
        <v>184</v>
      </c>
      <c r="V55" s="16">
        <v>133.74</v>
      </c>
      <c r="X55" s="10">
        <v>31</v>
      </c>
      <c r="Y55" s="11">
        <v>165</v>
      </c>
      <c r="Z55" s="16">
        <v>117.92999999999999</v>
      </c>
      <c r="AB55" s="10">
        <v>32</v>
      </c>
      <c r="AC55" s="11">
        <v>156</v>
      </c>
      <c r="AD55" s="16">
        <v>122.10999999999999</v>
      </c>
      <c r="AF55" s="10">
        <v>33</v>
      </c>
      <c r="AG55" s="11">
        <v>156</v>
      </c>
      <c r="AH55" s="16">
        <v>120.64</v>
      </c>
      <c r="AJ55" s="10">
        <v>32</v>
      </c>
      <c r="AK55" s="11">
        <v>150</v>
      </c>
      <c r="AL55" s="16">
        <v>116.08</v>
      </c>
      <c r="AN55" s="10">
        <v>31</v>
      </c>
      <c r="AO55" s="11">
        <v>144</v>
      </c>
      <c r="AP55" s="16">
        <v>101.85</v>
      </c>
      <c r="AR55" s="10">
        <v>31</v>
      </c>
      <c r="AS55" s="11">
        <v>134</v>
      </c>
      <c r="AT55" s="16">
        <v>91.71</v>
      </c>
      <c r="AU55" s="23"/>
      <c r="AV55" s="10">
        <v>31</v>
      </c>
      <c r="AW55" s="11">
        <v>131</v>
      </c>
      <c r="AX55" s="16">
        <v>90.009999999999991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35</v>
      </c>
      <c r="E56" s="11">
        <v>165</v>
      </c>
      <c r="F56" s="16">
        <v>91.17</v>
      </c>
      <c r="H56" s="10">
        <v>33</v>
      </c>
      <c r="I56" s="11">
        <v>156</v>
      </c>
      <c r="J56" s="16">
        <v>92.98</v>
      </c>
      <c r="L56" s="10">
        <v>32</v>
      </c>
      <c r="M56" s="11">
        <v>156</v>
      </c>
      <c r="N56" s="16">
        <v>92.940000000000012</v>
      </c>
      <c r="O56" s="27"/>
      <c r="P56" s="10">
        <v>29</v>
      </c>
      <c r="Q56" s="11">
        <v>156</v>
      </c>
      <c r="R56" s="16">
        <v>87.75</v>
      </c>
      <c r="S56" s="27"/>
      <c r="T56" s="10">
        <v>30</v>
      </c>
      <c r="U56" s="11">
        <v>150</v>
      </c>
      <c r="V56" s="16">
        <v>85.13000000000001</v>
      </c>
      <c r="X56" s="10">
        <v>29</v>
      </c>
      <c r="Y56" s="11">
        <v>143</v>
      </c>
      <c r="Z56" s="16">
        <v>86.309999999999988</v>
      </c>
      <c r="AB56" s="10">
        <v>29</v>
      </c>
      <c r="AC56" s="11">
        <v>139</v>
      </c>
      <c r="AD56" s="16">
        <v>84.14</v>
      </c>
      <c r="AF56" s="10">
        <v>29</v>
      </c>
      <c r="AG56" s="11">
        <v>140</v>
      </c>
      <c r="AH56" s="16">
        <v>80.91</v>
      </c>
      <c r="AJ56" s="10">
        <v>25</v>
      </c>
      <c r="AK56" s="11">
        <v>142</v>
      </c>
      <c r="AL56" s="16">
        <v>80.31</v>
      </c>
      <c r="AN56" s="10">
        <v>20</v>
      </c>
      <c r="AO56" s="11">
        <v>119</v>
      </c>
      <c r="AP56" s="16">
        <v>69.89</v>
      </c>
      <c r="AR56" s="10">
        <v>24</v>
      </c>
      <c r="AS56" s="11">
        <v>91</v>
      </c>
      <c r="AT56" s="16">
        <v>53.07</v>
      </c>
      <c r="AU56" s="23"/>
      <c r="AV56" s="10">
        <v>25</v>
      </c>
      <c r="AW56" s="11">
        <v>99</v>
      </c>
      <c r="AX56" s="16">
        <v>55.7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61</v>
      </c>
      <c r="E57" s="11">
        <v>304</v>
      </c>
      <c r="F57" s="16">
        <v>199.34</v>
      </c>
      <c r="H57" s="10">
        <v>61</v>
      </c>
      <c r="I57" s="11">
        <v>297</v>
      </c>
      <c r="J57" s="16">
        <v>187.25</v>
      </c>
      <c r="L57" s="10">
        <v>51</v>
      </c>
      <c r="M57" s="11">
        <v>261</v>
      </c>
      <c r="N57" s="16">
        <v>167.3</v>
      </c>
      <c r="O57" s="27"/>
      <c r="P57" s="10">
        <v>51</v>
      </c>
      <c r="Q57" s="11">
        <v>272</v>
      </c>
      <c r="R57" s="16">
        <v>176.18</v>
      </c>
      <c r="S57" s="27"/>
      <c r="T57" s="10">
        <v>46</v>
      </c>
      <c r="U57" s="11">
        <v>252</v>
      </c>
      <c r="V57" s="16">
        <v>169.75</v>
      </c>
      <c r="X57" s="10">
        <v>46</v>
      </c>
      <c r="Y57" s="11">
        <v>236</v>
      </c>
      <c r="Z57" s="16">
        <v>151.34</v>
      </c>
      <c r="AB57" s="10">
        <v>48</v>
      </c>
      <c r="AC57" s="11">
        <v>240</v>
      </c>
      <c r="AD57" s="16">
        <v>151.82999999999998</v>
      </c>
      <c r="AF57" s="10">
        <v>48</v>
      </c>
      <c r="AG57" s="11">
        <v>228</v>
      </c>
      <c r="AH57" s="16">
        <v>141.55000000000001</v>
      </c>
      <c r="AJ57" s="10">
        <v>43</v>
      </c>
      <c r="AK57" s="11">
        <v>204</v>
      </c>
      <c r="AL57" s="16">
        <v>131.98000000000002</v>
      </c>
      <c r="AN57" s="10">
        <v>38</v>
      </c>
      <c r="AO57" s="11">
        <v>192</v>
      </c>
      <c r="AP57" s="16">
        <v>122.25</v>
      </c>
      <c r="AR57" s="10">
        <v>35</v>
      </c>
      <c r="AS57" s="11">
        <v>165</v>
      </c>
      <c r="AT57" s="16">
        <v>101.69</v>
      </c>
      <c r="AU57" s="23"/>
      <c r="AV57" s="10">
        <v>35</v>
      </c>
      <c r="AW57" s="11">
        <v>162</v>
      </c>
      <c r="AX57" s="16">
        <v>104.88000000000001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5</v>
      </c>
      <c r="E58" s="11">
        <v>233</v>
      </c>
      <c r="F58" s="16">
        <v>191.44</v>
      </c>
      <c r="H58" s="10">
        <v>5</v>
      </c>
      <c r="I58" s="11">
        <v>244</v>
      </c>
      <c r="J58" s="16">
        <v>175.39999999999998</v>
      </c>
      <c r="L58" s="10">
        <v>5</v>
      </c>
      <c r="M58" s="11">
        <v>255</v>
      </c>
      <c r="N58" s="16">
        <v>205.02</v>
      </c>
      <c r="O58" s="27"/>
      <c r="P58" s="10">
        <v>5</v>
      </c>
      <c r="Q58" s="11">
        <v>273</v>
      </c>
      <c r="R58" s="16">
        <v>201.37</v>
      </c>
      <c r="S58" s="27"/>
      <c r="T58" s="10">
        <v>5</v>
      </c>
      <c r="U58" s="11">
        <v>276</v>
      </c>
      <c r="V58" s="16">
        <v>217.38000000000002</v>
      </c>
      <c r="X58" s="10">
        <v>5</v>
      </c>
      <c r="Y58" s="11">
        <v>270</v>
      </c>
      <c r="Z58" s="16">
        <v>199.01</v>
      </c>
      <c r="AB58" s="10">
        <v>5</v>
      </c>
      <c r="AC58" s="11">
        <v>273</v>
      </c>
      <c r="AD58" s="16">
        <v>204.44</v>
      </c>
      <c r="AF58" s="10">
        <v>6</v>
      </c>
      <c r="AG58" s="11">
        <v>278</v>
      </c>
      <c r="AH58" s="16">
        <v>199.9</v>
      </c>
      <c r="AJ58" s="10">
        <v>6</v>
      </c>
      <c r="AK58" s="11">
        <v>274</v>
      </c>
      <c r="AL58" s="16">
        <v>194.99</v>
      </c>
      <c r="AN58" s="10">
        <v>6</v>
      </c>
      <c r="AO58" s="11">
        <v>268</v>
      </c>
      <c r="AP58" s="16">
        <v>192.51</v>
      </c>
      <c r="AR58" s="10">
        <v>5</v>
      </c>
      <c r="AS58" s="11">
        <v>237</v>
      </c>
      <c r="AT58" s="16">
        <v>159.41999999999999</v>
      </c>
      <c r="AU58" s="23"/>
      <c r="AV58" s="10">
        <v>5</v>
      </c>
      <c r="AW58" s="11">
        <v>226</v>
      </c>
      <c r="AX58" s="16">
        <v>153.14000000000001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4</v>
      </c>
      <c r="E59" s="11">
        <v>14</v>
      </c>
      <c r="F59" s="16">
        <v>8.41</v>
      </c>
      <c r="H59" s="10" t="s">
        <v>74</v>
      </c>
      <c r="I59" s="11" t="s">
        <v>74</v>
      </c>
      <c r="J59" s="16" t="s">
        <v>74</v>
      </c>
      <c r="L59" s="10" t="s">
        <v>74</v>
      </c>
      <c r="M59" s="11" t="s">
        <v>74</v>
      </c>
      <c r="N59" s="16" t="s">
        <v>74</v>
      </c>
      <c r="O59" s="27"/>
      <c r="P59" s="10" t="s">
        <v>74</v>
      </c>
      <c r="Q59" s="11" t="s">
        <v>74</v>
      </c>
      <c r="R59" s="16" t="s">
        <v>74</v>
      </c>
      <c r="S59" s="27"/>
      <c r="T59" s="10">
        <v>4</v>
      </c>
      <c r="U59" s="11">
        <v>9</v>
      </c>
      <c r="V59" s="16">
        <v>4.26</v>
      </c>
      <c r="X59" s="10" t="s">
        <v>74</v>
      </c>
      <c r="Y59" s="11" t="s">
        <v>74</v>
      </c>
      <c r="Z59" s="16" t="s">
        <v>74</v>
      </c>
      <c r="AB59" s="10">
        <v>5</v>
      </c>
      <c r="AC59" s="11">
        <v>8</v>
      </c>
      <c r="AD59" s="16">
        <v>4.8099999999999996</v>
      </c>
      <c r="AF59" s="10" t="s">
        <v>74</v>
      </c>
      <c r="AG59" s="11" t="s">
        <v>74</v>
      </c>
      <c r="AH59" s="16" t="s">
        <v>74</v>
      </c>
      <c r="AJ59" s="10" t="s">
        <v>74</v>
      </c>
      <c r="AK59" s="11" t="s">
        <v>74</v>
      </c>
      <c r="AL59" s="16" t="s">
        <v>74</v>
      </c>
      <c r="AN59" s="10">
        <v>4</v>
      </c>
      <c r="AO59" s="11">
        <v>13</v>
      </c>
      <c r="AP59" s="16">
        <v>3.09</v>
      </c>
      <c r="AR59" s="10">
        <v>5</v>
      </c>
      <c r="AS59" s="11">
        <v>15</v>
      </c>
      <c r="AT59" s="16">
        <v>3.7199999999999998</v>
      </c>
      <c r="AU59" s="23"/>
      <c r="AV59" s="10">
        <v>5</v>
      </c>
      <c r="AW59" s="11">
        <v>16</v>
      </c>
      <c r="AX59" s="16">
        <v>3.83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17</v>
      </c>
      <c r="E60" s="11">
        <v>29</v>
      </c>
      <c r="F60" s="16">
        <v>15.280000000000001</v>
      </c>
      <c r="H60" s="10">
        <v>17</v>
      </c>
      <c r="I60" s="11">
        <v>23</v>
      </c>
      <c r="J60" s="16">
        <v>13.879999999999999</v>
      </c>
      <c r="L60" s="10">
        <v>19</v>
      </c>
      <c r="M60" s="11">
        <v>19</v>
      </c>
      <c r="N60" s="16">
        <v>11.260000000000002</v>
      </c>
      <c r="O60" s="27"/>
      <c r="P60" s="10">
        <v>20</v>
      </c>
      <c r="Q60" s="11">
        <v>21</v>
      </c>
      <c r="R60" s="16">
        <v>9.51</v>
      </c>
      <c r="S60" s="27"/>
      <c r="T60" s="10">
        <v>18</v>
      </c>
      <c r="U60" s="11">
        <v>20</v>
      </c>
      <c r="V60" s="16">
        <v>10.879999999999999</v>
      </c>
      <c r="X60" s="10">
        <v>18</v>
      </c>
      <c r="Y60" s="11">
        <v>19</v>
      </c>
      <c r="Z60" s="16">
        <v>10.09</v>
      </c>
      <c r="AB60" s="10">
        <v>19</v>
      </c>
      <c r="AC60" s="11">
        <v>21</v>
      </c>
      <c r="AD60" s="16">
        <v>11.969999999999999</v>
      </c>
      <c r="AF60" s="10">
        <v>18</v>
      </c>
      <c r="AG60" s="11">
        <v>18</v>
      </c>
      <c r="AH60" s="16">
        <v>9.6399999999999988</v>
      </c>
      <c r="AJ60" s="10">
        <v>20</v>
      </c>
      <c r="AK60" s="11">
        <v>21</v>
      </c>
      <c r="AL60" s="16">
        <v>12.36</v>
      </c>
      <c r="AN60" s="10">
        <v>18</v>
      </c>
      <c r="AO60" s="11">
        <v>22</v>
      </c>
      <c r="AP60" s="16">
        <v>11.3</v>
      </c>
      <c r="AR60" s="10">
        <v>14</v>
      </c>
      <c r="AS60" s="11">
        <v>18</v>
      </c>
      <c r="AT60" s="16">
        <v>8.6499999999999986</v>
      </c>
      <c r="AU60" s="23"/>
      <c r="AV60" s="10">
        <v>9</v>
      </c>
      <c r="AW60" s="11">
        <v>15</v>
      </c>
      <c r="AX60" s="16">
        <v>7.65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81</v>
      </c>
      <c r="E61" s="17">
        <v>145</v>
      </c>
      <c r="F61" s="16">
        <v>80.27000000000001</v>
      </c>
      <c r="H61" s="10">
        <v>73</v>
      </c>
      <c r="I61" s="17">
        <v>128</v>
      </c>
      <c r="J61" s="16">
        <v>69.569999999999993</v>
      </c>
      <c r="L61" s="10">
        <v>68</v>
      </c>
      <c r="M61" s="17">
        <v>114</v>
      </c>
      <c r="N61" s="16">
        <v>62.309999999999995</v>
      </c>
      <c r="O61" s="27"/>
      <c r="P61" s="10">
        <v>73</v>
      </c>
      <c r="Q61" s="17">
        <v>118</v>
      </c>
      <c r="R61" s="16">
        <v>67.300000000000011</v>
      </c>
      <c r="S61" s="27"/>
      <c r="T61" s="10">
        <v>69</v>
      </c>
      <c r="U61" s="17">
        <v>110</v>
      </c>
      <c r="V61" s="16">
        <v>65.97</v>
      </c>
      <c r="X61" s="10">
        <v>70</v>
      </c>
      <c r="Y61" s="17">
        <v>113</v>
      </c>
      <c r="Z61" s="16">
        <v>63.830000000000005</v>
      </c>
      <c r="AB61" s="10">
        <v>75</v>
      </c>
      <c r="AC61" s="17">
        <v>124</v>
      </c>
      <c r="AD61" s="16">
        <v>71.169999999999987</v>
      </c>
      <c r="AF61" s="10">
        <v>72</v>
      </c>
      <c r="AG61" s="17">
        <v>125</v>
      </c>
      <c r="AH61" s="16">
        <v>71.27</v>
      </c>
      <c r="AJ61" s="10">
        <v>70</v>
      </c>
      <c r="AK61" s="17">
        <v>112</v>
      </c>
      <c r="AL61" s="16">
        <v>66.510000000000005</v>
      </c>
      <c r="AN61" s="10">
        <v>64</v>
      </c>
      <c r="AO61" s="17">
        <v>107</v>
      </c>
      <c r="AP61" s="16">
        <v>67.460000000000008</v>
      </c>
      <c r="AR61" s="10">
        <v>62</v>
      </c>
      <c r="AS61" s="17">
        <v>106</v>
      </c>
      <c r="AT61" s="16">
        <v>66.16</v>
      </c>
      <c r="AU61" s="23"/>
      <c r="AV61" s="10">
        <v>63</v>
      </c>
      <c r="AW61" s="17">
        <v>95</v>
      </c>
      <c r="AX61" s="16">
        <v>61.45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858</v>
      </c>
      <c r="E62" s="18">
        <v>2633</v>
      </c>
      <c r="F62" s="15">
        <v>1864.45</v>
      </c>
      <c r="H62" s="14">
        <v>847</v>
      </c>
      <c r="I62" s="18">
        <v>2587</v>
      </c>
      <c r="J62" s="15">
        <v>1804.6599999999999</v>
      </c>
      <c r="L62" s="14">
        <v>826</v>
      </c>
      <c r="M62" s="18">
        <v>2444</v>
      </c>
      <c r="N62" s="15">
        <v>1759.0799999999997</v>
      </c>
      <c r="O62" s="27"/>
      <c r="P62" s="14">
        <v>835</v>
      </c>
      <c r="Q62" s="18">
        <v>2460</v>
      </c>
      <c r="R62" s="15">
        <v>1720.2</v>
      </c>
      <c r="S62" s="27"/>
      <c r="T62" s="14">
        <v>859</v>
      </c>
      <c r="U62" s="18">
        <v>2446</v>
      </c>
      <c r="V62" s="15">
        <v>1756.3900000000003</v>
      </c>
      <c r="X62" s="14">
        <v>846</v>
      </c>
      <c r="Y62" s="18">
        <v>2334</v>
      </c>
      <c r="Z62" s="15">
        <v>1630.3699999999994</v>
      </c>
      <c r="AB62" s="14">
        <v>829</v>
      </c>
      <c r="AC62" s="18">
        <v>2373</v>
      </c>
      <c r="AD62" s="15">
        <v>1668.99</v>
      </c>
      <c r="AF62" s="14">
        <v>784</v>
      </c>
      <c r="AG62" s="18">
        <v>2221</v>
      </c>
      <c r="AH62" s="15">
        <v>1541.91</v>
      </c>
      <c r="AJ62" s="14">
        <v>710</v>
      </c>
      <c r="AK62" s="18">
        <v>2069</v>
      </c>
      <c r="AL62" s="15">
        <v>1442.19</v>
      </c>
      <c r="AN62" s="14">
        <v>657</v>
      </c>
      <c r="AO62" s="18">
        <v>1962</v>
      </c>
      <c r="AP62" s="15">
        <v>1351.07</v>
      </c>
      <c r="AR62" s="14">
        <v>628</v>
      </c>
      <c r="AS62" s="18">
        <v>1825</v>
      </c>
      <c r="AT62" s="15">
        <v>1234.8500000000004</v>
      </c>
      <c r="AU62" s="23"/>
      <c r="AV62" s="14">
        <v>592</v>
      </c>
      <c r="AW62" s="18">
        <v>1752</v>
      </c>
      <c r="AX62" s="15">
        <v>1185.8200000000002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1195</v>
      </c>
      <c r="E63" s="21">
        <v>4397</v>
      </c>
      <c r="F63" s="22">
        <v>3345.2299999999996</v>
      </c>
      <c r="H63" s="20">
        <v>1201</v>
      </c>
      <c r="I63" s="21">
        <v>4319</v>
      </c>
      <c r="J63" s="22">
        <v>3258.47</v>
      </c>
      <c r="L63" s="20">
        <v>1167</v>
      </c>
      <c r="M63" s="21">
        <v>4150</v>
      </c>
      <c r="N63" s="22">
        <v>3198.03</v>
      </c>
      <c r="O63" s="28"/>
      <c r="P63" s="20">
        <v>1170</v>
      </c>
      <c r="Q63" s="21">
        <v>4152</v>
      </c>
      <c r="R63" s="22">
        <v>3154.4100000000003</v>
      </c>
      <c r="S63" s="28"/>
      <c r="T63" s="20">
        <v>1204</v>
      </c>
      <c r="U63" s="21">
        <v>4139</v>
      </c>
      <c r="V63" s="22">
        <v>3191.6200000000003</v>
      </c>
      <c r="X63" s="20">
        <v>1207</v>
      </c>
      <c r="Y63" s="21">
        <v>4061</v>
      </c>
      <c r="Z63" s="22">
        <v>3075.0299999999993</v>
      </c>
      <c r="AB63" s="20">
        <v>1170</v>
      </c>
      <c r="AC63" s="21">
        <v>4041</v>
      </c>
      <c r="AD63" s="22">
        <v>3071.48</v>
      </c>
      <c r="AF63" s="20">
        <v>1107</v>
      </c>
      <c r="AG63" s="21">
        <v>3789</v>
      </c>
      <c r="AH63" s="22">
        <v>2865.4300000000003</v>
      </c>
      <c r="AJ63" s="20">
        <v>1025</v>
      </c>
      <c r="AK63" s="21">
        <v>3639</v>
      </c>
      <c r="AL63" s="22">
        <v>2755.11</v>
      </c>
      <c r="AN63" s="20">
        <v>953</v>
      </c>
      <c r="AO63" s="21">
        <v>3512</v>
      </c>
      <c r="AP63" s="22">
        <v>2651.6200000000003</v>
      </c>
      <c r="AR63" s="20">
        <v>919</v>
      </c>
      <c r="AS63" s="21">
        <v>3315</v>
      </c>
      <c r="AT63" s="22">
        <v>2477.13</v>
      </c>
      <c r="AU63" s="23"/>
      <c r="AV63" s="20">
        <v>877</v>
      </c>
      <c r="AW63" s="21">
        <v>3292</v>
      </c>
      <c r="AX63" s="22">
        <v>2462.59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8" customWidth="1"/>
    <col min="2" max="2" width="118.5703125" style="8" bestFit="1" customWidth="1"/>
    <col min="3" max="3" width="1.7109375" style="8" customWidth="1"/>
    <col min="4" max="5" width="13.42578125" style="8" customWidth="1"/>
    <col min="6" max="6" width="13.42578125" style="31" customWidth="1"/>
    <col min="7" max="7" width="1.7109375" style="8" customWidth="1"/>
    <col min="8" max="9" width="13.42578125" style="8" customWidth="1"/>
    <col min="10" max="10" width="13.42578125" style="31" customWidth="1"/>
    <col min="11" max="11" width="1.7109375" style="8" customWidth="1"/>
    <col min="12" max="13" width="13.42578125" style="8" customWidth="1"/>
    <col min="14" max="14" width="13.42578125" style="31" customWidth="1"/>
    <col min="15" max="15" width="1.7109375" style="8" customWidth="1"/>
    <col min="16" max="17" width="13.42578125" style="8" customWidth="1"/>
    <col min="18" max="18" width="13.42578125" style="31" customWidth="1"/>
    <col min="19" max="19" width="1.7109375" style="8" customWidth="1"/>
    <col min="20" max="21" width="13.42578125" style="8" customWidth="1"/>
    <col min="22" max="22" width="13.42578125" style="31" customWidth="1"/>
    <col min="23" max="23" width="1.7109375" style="8" customWidth="1"/>
    <col min="24" max="25" width="13.42578125" style="8" customWidth="1"/>
    <col min="26" max="26" width="13.42578125" style="31" customWidth="1"/>
    <col min="27" max="27" width="1.7109375" style="8" customWidth="1"/>
    <col min="28" max="29" width="13.42578125" style="8" customWidth="1"/>
    <col min="30" max="30" width="13.42578125" style="31" customWidth="1"/>
    <col min="31" max="31" width="1.7109375" style="8" customWidth="1"/>
    <col min="32" max="33" width="13.42578125" style="8" customWidth="1"/>
    <col min="34" max="34" width="13.42578125" style="31" customWidth="1"/>
    <col min="35" max="35" width="1.7109375" style="8" customWidth="1"/>
    <col min="36" max="37" width="13.42578125" style="8" customWidth="1"/>
    <col min="38" max="38" width="13.42578125" style="31" customWidth="1"/>
    <col min="39" max="39" width="1.7109375" style="8" customWidth="1"/>
    <col min="40" max="41" width="13.42578125" style="8" customWidth="1"/>
    <col min="42" max="42" width="13.42578125" style="31" customWidth="1"/>
    <col min="43" max="43" width="1.7109375" style="8" customWidth="1"/>
    <col min="44" max="45" width="13.42578125" style="8" customWidth="1"/>
    <col min="46" max="46" width="13.42578125" style="31" customWidth="1"/>
    <col min="47" max="47" width="1.7109375" style="8" customWidth="1"/>
    <col min="48" max="49" width="13.42578125" style="8" customWidth="1"/>
    <col min="50" max="50" width="13.42578125" style="31" customWidth="1"/>
    <col min="51" max="270" width="11.42578125" style="8"/>
    <col min="271" max="271" width="14" style="8" customWidth="1"/>
    <col min="272" max="272" width="118.5703125" style="8" bestFit="1" customWidth="1"/>
    <col min="273" max="273" width="13.5703125" style="8" bestFit="1" customWidth="1"/>
    <col min="274" max="275" width="13.7109375" style="8" bestFit="1" customWidth="1"/>
    <col min="276" max="276" width="18.140625" style="8" bestFit="1" customWidth="1"/>
    <col min="277" max="277" width="5.140625" style="8" customWidth="1"/>
    <col min="278" max="278" width="13.5703125" style="8" bestFit="1" customWidth="1"/>
    <col min="279" max="280" width="13.7109375" style="8" bestFit="1" customWidth="1"/>
    <col min="281" max="281" width="18.140625" style="8" bestFit="1" customWidth="1"/>
    <col min="282" max="282" width="6" style="8" customWidth="1"/>
    <col min="283" max="283" width="13.5703125" style="8" bestFit="1" customWidth="1"/>
    <col min="284" max="285" width="13.7109375" style="8" bestFit="1" customWidth="1"/>
    <col min="286" max="286" width="18.140625" style="8" bestFit="1" customWidth="1"/>
    <col min="287" max="292" width="6.7109375" style="8" customWidth="1"/>
    <col min="293" max="526" width="11.42578125" style="8"/>
    <col min="527" max="527" width="14" style="8" customWidth="1"/>
    <col min="528" max="528" width="118.5703125" style="8" bestFit="1" customWidth="1"/>
    <col min="529" max="529" width="13.5703125" style="8" bestFit="1" customWidth="1"/>
    <col min="530" max="531" width="13.7109375" style="8" bestFit="1" customWidth="1"/>
    <col min="532" max="532" width="18.140625" style="8" bestFit="1" customWidth="1"/>
    <col min="533" max="533" width="5.140625" style="8" customWidth="1"/>
    <col min="534" max="534" width="13.5703125" style="8" bestFit="1" customWidth="1"/>
    <col min="535" max="536" width="13.7109375" style="8" bestFit="1" customWidth="1"/>
    <col min="537" max="537" width="18.140625" style="8" bestFit="1" customWidth="1"/>
    <col min="538" max="538" width="6" style="8" customWidth="1"/>
    <col min="539" max="539" width="13.5703125" style="8" bestFit="1" customWidth="1"/>
    <col min="540" max="541" width="13.7109375" style="8" bestFit="1" customWidth="1"/>
    <col min="542" max="542" width="18.140625" style="8" bestFit="1" customWidth="1"/>
    <col min="543" max="548" width="6.7109375" style="8" customWidth="1"/>
    <col min="549" max="782" width="11.42578125" style="8"/>
    <col min="783" max="783" width="14" style="8" customWidth="1"/>
    <col min="784" max="784" width="118.5703125" style="8" bestFit="1" customWidth="1"/>
    <col min="785" max="785" width="13.5703125" style="8" bestFit="1" customWidth="1"/>
    <col min="786" max="787" width="13.7109375" style="8" bestFit="1" customWidth="1"/>
    <col min="788" max="788" width="18.140625" style="8" bestFit="1" customWidth="1"/>
    <col min="789" max="789" width="5.140625" style="8" customWidth="1"/>
    <col min="790" max="790" width="13.5703125" style="8" bestFit="1" customWidth="1"/>
    <col min="791" max="792" width="13.7109375" style="8" bestFit="1" customWidth="1"/>
    <col min="793" max="793" width="18.140625" style="8" bestFit="1" customWidth="1"/>
    <col min="794" max="794" width="6" style="8" customWidth="1"/>
    <col min="795" max="795" width="13.5703125" style="8" bestFit="1" customWidth="1"/>
    <col min="796" max="797" width="13.7109375" style="8" bestFit="1" customWidth="1"/>
    <col min="798" max="798" width="18.140625" style="8" bestFit="1" customWidth="1"/>
    <col min="799" max="804" width="6.7109375" style="8" customWidth="1"/>
    <col min="805" max="1038" width="11.42578125" style="8"/>
    <col min="1039" max="1039" width="14" style="8" customWidth="1"/>
    <col min="1040" max="1040" width="118.5703125" style="8" bestFit="1" customWidth="1"/>
    <col min="1041" max="1041" width="13.5703125" style="8" bestFit="1" customWidth="1"/>
    <col min="1042" max="1043" width="13.7109375" style="8" bestFit="1" customWidth="1"/>
    <col min="1044" max="1044" width="18.140625" style="8" bestFit="1" customWidth="1"/>
    <col min="1045" max="1045" width="5.140625" style="8" customWidth="1"/>
    <col min="1046" max="1046" width="13.5703125" style="8" bestFit="1" customWidth="1"/>
    <col min="1047" max="1048" width="13.7109375" style="8" bestFit="1" customWidth="1"/>
    <col min="1049" max="1049" width="18.140625" style="8" bestFit="1" customWidth="1"/>
    <col min="1050" max="1050" width="6" style="8" customWidth="1"/>
    <col min="1051" max="1051" width="13.5703125" style="8" bestFit="1" customWidth="1"/>
    <col min="1052" max="1053" width="13.7109375" style="8" bestFit="1" customWidth="1"/>
    <col min="1054" max="1054" width="18.140625" style="8" bestFit="1" customWidth="1"/>
    <col min="1055" max="1060" width="6.7109375" style="8" customWidth="1"/>
    <col min="1061" max="1294" width="11.42578125" style="8"/>
    <col min="1295" max="1295" width="14" style="8" customWidth="1"/>
    <col min="1296" max="1296" width="118.5703125" style="8" bestFit="1" customWidth="1"/>
    <col min="1297" max="1297" width="13.5703125" style="8" bestFit="1" customWidth="1"/>
    <col min="1298" max="1299" width="13.7109375" style="8" bestFit="1" customWidth="1"/>
    <col min="1300" max="1300" width="18.140625" style="8" bestFit="1" customWidth="1"/>
    <col min="1301" max="1301" width="5.140625" style="8" customWidth="1"/>
    <col min="1302" max="1302" width="13.5703125" style="8" bestFit="1" customWidth="1"/>
    <col min="1303" max="1304" width="13.7109375" style="8" bestFit="1" customWidth="1"/>
    <col min="1305" max="1305" width="18.140625" style="8" bestFit="1" customWidth="1"/>
    <col min="1306" max="1306" width="6" style="8" customWidth="1"/>
    <col min="1307" max="1307" width="13.5703125" style="8" bestFit="1" customWidth="1"/>
    <col min="1308" max="1309" width="13.7109375" style="8" bestFit="1" customWidth="1"/>
    <col min="1310" max="1310" width="18.140625" style="8" bestFit="1" customWidth="1"/>
    <col min="1311" max="1316" width="6.7109375" style="8" customWidth="1"/>
    <col min="1317" max="1550" width="11.42578125" style="8"/>
    <col min="1551" max="1551" width="14" style="8" customWidth="1"/>
    <col min="1552" max="1552" width="118.5703125" style="8" bestFit="1" customWidth="1"/>
    <col min="1553" max="1553" width="13.5703125" style="8" bestFit="1" customWidth="1"/>
    <col min="1554" max="1555" width="13.7109375" style="8" bestFit="1" customWidth="1"/>
    <col min="1556" max="1556" width="18.140625" style="8" bestFit="1" customWidth="1"/>
    <col min="1557" max="1557" width="5.140625" style="8" customWidth="1"/>
    <col min="1558" max="1558" width="13.5703125" style="8" bestFit="1" customWidth="1"/>
    <col min="1559" max="1560" width="13.7109375" style="8" bestFit="1" customWidth="1"/>
    <col min="1561" max="1561" width="18.140625" style="8" bestFit="1" customWidth="1"/>
    <col min="1562" max="1562" width="6" style="8" customWidth="1"/>
    <col min="1563" max="1563" width="13.5703125" style="8" bestFit="1" customWidth="1"/>
    <col min="1564" max="1565" width="13.7109375" style="8" bestFit="1" customWidth="1"/>
    <col min="1566" max="1566" width="18.140625" style="8" bestFit="1" customWidth="1"/>
    <col min="1567" max="1572" width="6.7109375" style="8" customWidth="1"/>
    <col min="1573" max="1806" width="11.42578125" style="8"/>
    <col min="1807" max="1807" width="14" style="8" customWidth="1"/>
    <col min="1808" max="1808" width="118.5703125" style="8" bestFit="1" customWidth="1"/>
    <col min="1809" max="1809" width="13.5703125" style="8" bestFit="1" customWidth="1"/>
    <col min="1810" max="1811" width="13.7109375" style="8" bestFit="1" customWidth="1"/>
    <col min="1812" max="1812" width="18.140625" style="8" bestFit="1" customWidth="1"/>
    <col min="1813" max="1813" width="5.140625" style="8" customWidth="1"/>
    <col min="1814" max="1814" width="13.5703125" style="8" bestFit="1" customWidth="1"/>
    <col min="1815" max="1816" width="13.7109375" style="8" bestFit="1" customWidth="1"/>
    <col min="1817" max="1817" width="18.140625" style="8" bestFit="1" customWidth="1"/>
    <col min="1818" max="1818" width="6" style="8" customWidth="1"/>
    <col min="1819" max="1819" width="13.5703125" style="8" bestFit="1" customWidth="1"/>
    <col min="1820" max="1821" width="13.7109375" style="8" bestFit="1" customWidth="1"/>
    <col min="1822" max="1822" width="18.140625" style="8" bestFit="1" customWidth="1"/>
    <col min="1823" max="1828" width="6.7109375" style="8" customWidth="1"/>
    <col min="1829" max="2062" width="11.42578125" style="8"/>
    <col min="2063" max="2063" width="14" style="8" customWidth="1"/>
    <col min="2064" max="2064" width="118.5703125" style="8" bestFit="1" customWidth="1"/>
    <col min="2065" max="2065" width="13.5703125" style="8" bestFit="1" customWidth="1"/>
    <col min="2066" max="2067" width="13.7109375" style="8" bestFit="1" customWidth="1"/>
    <col min="2068" max="2068" width="18.140625" style="8" bestFit="1" customWidth="1"/>
    <col min="2069" max="2069" width="5.140625" style="8" customWidth="1"/>
    <col min="2070" max="2070" width="13.5703125" style="8" bestFit="1" customWidth="1"/>
    <col min="2071" max="2072" width="13.7109375" style="8" bestFit="1" customWidth="1"/>
    <col min="2073" max="2073" width="18.140625" style="8" bestFit="1" customWidth="1"/>
    <col min="2074" max="2074" width="6" style="8" customWidth="1"/>
    <col min="2075" max="2075" width="13.5703125" style="8" bestFit="1" customWidth="1"/>
    <col min="2076" max="2077" width="13.7109375" style="8" bestFit="1" customWidth="1"/>
    <col min="2078" max="2078" width="18.140625" style="8" bestFit="1" customWidth="1"/>
    <col min="2079" max="2084" width="6.7109375" style="8" customWidth="1"/>
    <col min="2085" max="2318" width="11.42578125" style="8"/>
    <col min="2319" max="2319" width="14" style="8" customWidth="1"/>
    <col min="2320" max="2320" width="118.5703125" style="8" bestFit="1" customWidth="1"/>
    <col min="2321" max="2321" width="13.5703125" style="8" bestFit="1" customWidth="1"/>
    <col min="2322" max="2323" width="13.7109375" style="8" bestFit="1" customWidth="1"/>
    <col min="2324" max="2324" width="18.140625" style="8" bestFit="1" customWidth="1"/>
    <col min="2325" max="2325" width="5.140625" style="8" customWidth="1"/>
    <col min="2326" max="2326" width="13.5703125" style="8" bestFit="1" customWidth="1"/>
    <col min="2327" max="2328" width="13.7109375" style="8" bestFit="1" customWidth="1"/>
    <col min="2329" max="2329" width="18.140625" style="8" bestFit="1" customWidth="1"/>
    <col min="2330" max="2330" width="6" style="8" customWidth="1"/>
    <col min="2331" max="2331" width="13.5703125" style="8" bestFit="1" customWidth="1"/>
    <col min="2332" max="2333" width="13.7109375" style="8" bestFit="1" customWidth="1"/>
    <col min="2334" max="2334" width="18.140625" style="8" bestFit="1" customWidth="1"/>
    <col min="2335" max="2340" width="6.7109375" style="8" customWidth="1"/>
    <col min="2341" max="2574" width="11.42578125" style="8"/>
    <col min="2575" max="2575" width="14" style="8" customWidth="1"/>
    <col min="2576" max="2576" width="118.5703125" style="8" bestFit="1" customWidth="1"/>
    <col min="2577" max="2577" width="13.5703125" style="8" bestFit="1" customWidth="1"/>
    <col min="2578" max="2579" width="13.7109375" style="8" bestFit="1" customWidth="1"/>
    <col min="2580" max="2580" width="18.140625" style="8" bestFit="1" customWidth="1"/>
    <col min="2581" max="2581" width="5.140625" style="8" customWidth="1"/>
    <col min="2582" max="2582" width="13.5703125" style="8" bestFit="1" customWidth="1"/>
    <col min="2583" max="2584" width="13.7109375" style="8" bestFit="1" customWidth="1"/>
    <col min="2585" max="2585" width="18.140625" style="8" bestFit="1" customWidth="1"/>
    <col min="2586" max="2586" width="6" style="8" customWidth="1"/>
    <col min="2587" max="2587" width="13.5703125" style="8" bestFit="1" customWidth="1"/>
    <col min="2588" max="2589" width="13.7109375" style="8" bestFit="1" customWidth="1"/>
    <col min="2590" max="2590" width="18.140625" style="8" bestFit="1" customWidth="1"/>
    <col min="2591" max="2596" width="6.7109375" style="8" customWidth="1"/>
    <col min="2597" max="2830" width="11.42578125" style="8"/>
    <col min="2831" max="2831" width="14" style="8" customWidth="1"/>
    <col min="2832" max="2832" width="118.5703125" style="8" bestFit="1" customWidth="1"/>
    <col min="2833" max="2833" width="13.5703125" style="8" bestFit="1" customWidth="1"/>
    <col min="2834" max="2835" width="13.7109375" style="8" bestFit="1" customWidth="1"/>
    <col min="2836" max="2836" width="18.140625" style="8" bestFit="1" customWidth="1"/>
    <col min="2837" max="2837" width="5.140625" style="8" customWidth="1"/>
    <col min="2838" max="2838" width="13.5703125" style="8" bestFit="1" customWidth="1"/>
    <col min="2839" max="2840" width="13.7109375" style="8" bestFit="1" customWidth="1"/>
    <col min="2841" max="2841" width="18.140625" style="8" bestFit="1" customWidth="1"/>
    <col min="2842" max="2842" width="6" style="8" customWidth="1"/>
    <col min="2843" max="2843" width="13.5703125" style="8" bestFit="1" customWidth="1"/>
    <col min="2844" max="2845" width="13.7109375" style="8" bestFit="1" customWidth="1"/>
    <col min="2846" max="2846" width="18.140625" style="8" bestFit="1" customWidth="1"/>
    <col min="2847" max="2852" width="6.7109375" style="8" customWidth="1"/>
    <col min="2853" max="3086" width="11.42578125" style="8"/>
    <col min="3087" max="3087" width="14" style="8" customWidth="1"/>
    <col min="3088" max="3088" width="118.5703125" style="8" bestFit="1" customWidth="1"/>
    <col min="3089" max="3089" width="13.5703125" style="8" bestFit="1" customWidth="1"/>
    <col min="3090" max="3091" width="13.7109375" style="8" bestFit="1" customWidth="1"/>
    <col min="3092" max="3092" width="18.140625" style="8" bestFit="1" customWidth="1"/>
    <col min="3093" max="3093" width="5.140625" style="8" customWidth="1"/>
    <col min="3094" max="3094" width="13.5703125" style="8" bestFit="1" customWidth="1"/>
    <col min="3095" max="3096" width="13.7109375" style="8" bestFit="1" customWidth="1"/>
    <col min="3097" max="3097" width="18.140625" style="8" bestFit="1" customWidth="1"/>
    <col min="3098" max="3098" width="6" style="8" customWidth="1"/>
    <col min="3099" max="3099" width="13.5703125" style="8" bestFit="1" customWidth="1"/>
    <col min="3100" max="3101" width="13.7109375" style="8" bestFit="1" customWidth="1"/>
    <col min="3102" max="3102" width="18.140625" style="8" bestFit="1" customWidth="1"/>
    <col min="3103" max="3108" width="6.7109375" style="8" customWidth="1"/>
    <col min="3109" max="3342" width="11.42578125" style="8"/>
    <col min="3343" max="3343" width="14" style="8" customWidth="1"/>
    <col min="3344" max="3344" width="118.5703125" style="8" bestFit="1" customWidth="1"/>
    <col min="3345" max="3345" width="13.5703125" style="8" bestFit="1" customWidth="1"/>
    <col min="3346" max="3347" width="13.7109375" style="8" bestFit="1" customWidth="1"/>
    <col min="3348" max="3348" width="18.140625" style="8" bestFit="1" customWidth="1"/>
    <col min="3349" max="3349" width="5.140625" style="8" customWidth="1"/>
    <col min="3350" max="3350" width="13.5703125" style="8" bestFit="1" customWidth="1"/>
    <col min="3351" max="3352" width="13.7109375" style="8" bestFit="1" customWidth="1"/>
    <col min="3353" max="3353" width="18.140625" style="8" bestFit="1" customWidth="1"/>
    <col min="3354" max="3354" width="6" style="8" customWidth="1"/>
    <col min="3355" max="3355" width="13.5703125" style="8" bestFit="1" customWidth="1"/>
    <col min="3356" max="3357" width="13.7109375" style="8" bestFit="1" customWidth="1"/>
    <col min="3358" max="3358" width="18.140625" style="8" bestFit="1" customWidth="1"/>
    <col min="3359" max="3364" width="6.7109375" style="8" customWidth="1"/>
    <col min="3365" max="3598" width="11.42578125" style="8"/>
    <col min="3599" max="3599" width="14" style="8" customWidth="1"/>
    <col min="3600" max="3600" width="118.5703125" style="8" bestFit="1" customWidth="1"/>
    <col min="3601" max="3601" width="13.5703125" style="8" bestFit="1" customWidth="1"/>
    <col min="3602" max="3603" width="13.7109375" style="8" bestFit="1" customWidth="1"/>
    <col min="3604" max="3604" width="18.140625" style="8" bestFit="1" customWidth="1"/>
    <col min="3605" max="3605" width="5.140625" style="8" customWidth="1"/>
    <col min="3606" max="3606" width="13.5703125" style="8" bestFit="1" customWidth="1"/>
    <col min="3607" max="3608" width="13.7109375" style="8" bestFit="1" customWidth="1"/>
    <col min="3609" max="3609" width="18.140625" style="8" bestFit="1" customWidth="1"/>
    <col min="3610" max="3610" width="6" style="8" customWidth="1"/>
    <col min="3611" max="3611" width="13.5703125" style="8" bestFit="1" customWidth="1"/>
    <col min="3612" max="3613" width="13.7109375" style="8" bestFit="1" customWidth="1"/>
    <col min="3614" max="3614" width="18.140625" style="8" bestFit="1" customWidth="1"/>
    <col min="3615" max="3620" width="6.7109375" style="8" customWidth="1"/>
    <col min="3621" max="3854" width="11.42578125" style="8"/>
    <col min="3855" max="3855" width="14" style="8" customWidth="1"/>
    <col min="3856" max="3856" width="118.5703125" style="8" bestFit="1" customWidth="1"/>
    <col min="3857" max="3857" width="13.5703125" style="8" bestFit="1" customWidth="1"/>
    <col min="3858" max="3859" width="13.7109375" style="8" bestFit="1" customWidth="1"/>
    <col min="3860" max="3860" width="18.140625" style="8" bestFit="1" customWidth="1"/>
    <col min="3861" max="3861" width="5.140625" style="8" customWidth="1"/>
    <col min="3862" max="3862" width="13.5703125" style="8" bestFit="1" customWidth="1"/>
    <col min="3863" max="3864" width="13.7109375" style="8" bestFit="1" customWidth="1"/>
    <col min="3865" max="3865" width="18.140625" style="8" bestFit="1" customWidth="1"/>
    <col min="3866" max="3866" width="6" style="8" customWidth="1"/>
    <col min="3867" max="3867" width="13.5703125" style="8" bestFit="1" customWidth="1"/>
    <col min="3868" max="3869" width="13.7109375" style="8" bestFit="1" customWidth="1"/>
    <col min="3870" max="3870" width="18.140625" style="8" bestFit="1" customWidth="1"/>
    <col min="3871" max="3876" width="6.7109375" style="8" customWidth="1"/>
    <col min="3877" max="4110" width="11.42578125" style="8"/>
    <col min="4111" max="4111" width="14" style="8" customWidth="1"/>
    <col min="4112" max="4112" width="118.5703125" style="8" bestFit="1" customWidth="1"/>
    <col min="4113" max="4113" width="13.5703125" style="8" bestFit="1" customWidth="1"/>
    <col min="4114" max="4115" width="13.7109375" style="8" bestFit="1" customWidth="1"/>
    <col min="4116" max="4116" width="18.140625" style="8" bestFit="1" customWidth="1"/>
    <col min="4117" max="4117" width="5.140625" style="8" customWidth="1"/>
    <col min="4118" max="4118" width="13.5703125" style="8" bestFit="1" customWidth="1"/>
    <col min="4119" max="4120" width="13.7109375" style="8" bestFit="1" customWidth="1"/>
    <col min="4121" max="4121" width="18.140625" style="8" bestFit="1" customWidth="1"/>
    <col min="4122" max="4122" width="6" style="8" customWidth="1"/>
    <col min="4123" max="4123" width="13.5703125" style="8" bestFit="1" customWidth="1"/>
    <col min="4124" max="4125" width="13.7109375" style="8" bestFit="1" customWidth="1"/>
    <col min="4126" max="4126" width="18.140625" style="8" bestFit="1" customWidth="1"/>
    <col min="4127" max="4132" width="6.7109375" style="8" customWidth="1"/>
    <col min="4133" max="4366" width="11.42578125" style="8"/>
    <col min="4367" max="4367" width="14" style="8" customWidth="1"/>
    <col min="4368" max="4368" width="118.5703125" style="8" bestFit="1" customWidth="1"/>
    <col min="4369" max="4369" width="13.5703125" style="8" bestFit="1" customWidth="1"/>
    <col min="4370" max="4371" width="13.7109375" style="8" bestFit="1" customWidth="1"/>
    <col min="4372" max="4372" width="18.140625" style="8" bestFit="1" customWidth="1"/>
    <col min="4373" max="4373" width="5.140625" style="8" customWidth="1"/>
    <col min="4374" max="4374" width="13.5703125" style="8" bestFit="1" customWidth="1"/>
    <col min="4375" max="4376" width="13.7109375" style="8" bestFit="1" customWidth="1"/>
    <col min="4377" max="4377" width="18.140625" style="8" bestFit="1" customWidth="1"/>
    <col min="4378" max="4378" width="6" style="8" customWidth="1"/>
    <col min="4379" max="4379" width="13.5703125" style="8" bestFit="1" customWidth="1"/>
    <col min="4380" max="4381" width="13.7109375" style="8" bestFit="1" customWidth="1"/>
    <col min="4382" max="4382" width="18.140625" style="8" bestFit="1" customWidth="1"/>
    <col min="4383" max="4388" width="6.7109375" style="8" customWidth="1"/>
    <col min="4389" max="4622" width="11.42578125" style="8"/>
    <col min="4623" max="4623" width="14" style="8" customWidth="1"/>
    <col min="4624" max="4624" width="118.5703125" style="8" bestFit="1" customWidth="1"/>
    <col min="4625" max="4625" width="13.5703125" style="8" bestFit="1" customWidth="1"/>
    <col min="4626" max="4627" width="13.7109375" style="8" bestFit="1" customWidth="1"/>
    <col min="4628" max="4628" width="18.140625" style="8" bestFit="1" customWidth="1"/>
    <col min="4629" max="4629" width="5.140625" style="8" customWidth="1"/>
    <col min="4630" max="4630" width="13.5703125" style="8" bestFit="1" customWidth="1"/>
    <col min="4631" max="4632" width="13.7109375" style="8" bestFit="1" customWidth="1"/>
    <col min="4633" max="4633" width="18.140625" style="8" bestFit="1" customWidth="1"/>
    <col min="4634" max="4634" width="6" style="8" customWidth="1"/>
    <col min="4635" max="4635" width="13.5703125" style="8" bestFit="1" customWidth="1"/>
    <col min="4636" max="4637" width="13.7109375" style="8" bestFit="1" customWidth="1"/>
    <col min="4638" max="4638" width="18.140625" style="8" bestFit="1" customWidth="1"/>
    <col min="4639" max="4644" width="6.7109375" style="8" customWidth="1"/>
    <col min="4645" max="4878" width="11.42578125" style="8"/>
    <col min="4879" max="4879" width="14" style="8" customWidth="1"/>
    <col min="4880" max="4880" width="118.5703125" style="8" bestFit="1" customWidth="1"/>
    <col min="4881" max="4881" width="13.5703125" style="8" bestFit="1" customWidth="1"/>
    <col min="4882" max="4883" width="13.7109375" style="8" bestFit="1" customWidth="1"/>
    <col min="4884" max="4884" width="18.140625" style="8" bestFit="1" customWidth="1"/>
    <col min="4885" max="4885" width="5.140625" style="8" customWidth="1"/>
    <col min="4886" max="4886" width="13.5703125" style="8" bestFit="1" customWidth="1"/>
    <col min="4887" max="4888" width="13.7109375" style="8" bestFit="1" customWidth="1"/>
    <col min="4889" max="4889" width="18.140625" style="8" bestFit="1" customWidth="1"/>
    <col min="4890" max="4890" width="6" style="8" customWidth="1"/>
    <col min="4891" max="4891" width="13.5703125" style="8" bestFit="1" customWidth="1"/>
    <col min="4892" max="4893" width="13.7109375" style="8" bestFit="1" customWidth="1"/>
    <col min="4894" max="4894" width="18.140625" style="8" bestFit="1" customWidth="1"/>
    <col min="4895" max="4900" width="6.7109375" style="8" customWidth="1"/>
    <col min="4901" max="5134" width="11.42578125" style="8"/>
    <col min="5135" max="5135" width="14" style="8" customWidth="1"/>
    <col min="5136" max="5136" width="118.5703125" style="8" bestFit="1" customWidth="1"/>
    <col min="5137" max="5137" width="13.5703125" style="8" bestFit="1" customWidth="1"/>
    <col min="5138" max="5139" width="13.7109375" style="8" bestFit="1" customWidth="1"/>
    <col min="5140" max="5140" width="18.140625" style="8" bestFit="1" customWidth="1"/>
    <col min="5141" max="5141" width="5.140625" style="8" customWidth="1"/>
    <col min="5142" max="5142" width="13.5703125" style="8" bestFit="1" customWidth="1"/>
    <col min="5143" max="5144" width="13.7109375" style="8" bestFit="1" customWidth="1"/>
    <col min="5145" max="5145" width="18.140625" style="8" bestFit="1" customWidth="1"/>
    <col min="5146" max="5146" width="6" style="8" customWidth="1"/>
    <col min="5147" max="5147" width="13.5703125" style="8" bestFit="1" customWidth="1"/>
    <col min="5148" max="5149" width="13.7109375" style="8" bestFit="1" customWidth="1"/>
    <col min="5150" max="5150" width="18.140625" style="8" bestFit="1" customWidth="1"/>
    <col min="5151" max="5156" width="6.7109375" style="8" customWidth="1"/>
    <col min="5157" max="5390" width="11.42578125" style="8"/>
    <col min="5391" max="5391" width="14" style="8" customWidth="1"/>
    <col min="5392" max="5392" width="118.5703125" style="8" bestFit="1" customWidth="1"/>
    <col min="5393" max="5393" width="13.5703125" style="8" bestFit="1" customWidth="1"/>
    <col min="5394" max="5395" width="13.7109375" style="8" bestFit="1" customWidth="1"/>
    <col min="5396" max="5396" width="18.140625" style="8" bestFit="1" customWidth="1"/>
    <col min="5397" max="5397" width="5.140625" style="8" customWidth="1"/>
    <col min="5398" max="5398" width="13.5703125" style="8" bestFit="1" customWidth="1"/>
    <col min="5399" max="5400" width="13.7109375" style="8" bestFit="1" customWidth="1"/>
    <col min="5401" max="5401" width="18.140625" style="8" bestFit="1" customWidth="1"/>
    <col min="5402" max="5402" width="6" style="8" customWidth="1"/>
    <col min="5403" max="5403" width="13.5703125" style="8" bestFit="1" customWidth="1"/>
    <col min="5404" max="5405" width="13.7109375" style="8" bestFit="1" customWidth="1"/>
    <col min="5406" max="5406" width="18.140625" style="8" bestFit="1" customWidth="1"/>
    <col min="5407" max="5412" width="6.7109375" style="8" customWidth="1"/>
    <col min="5413" max="5646" width="11.42578125" style="8"/>
    <col min="5647" max="5647" width="14" style="8" customWidth="1"/>
    <col min="5648" max="5648" width="118.5703125" style="8" bestFit="1" customWidth="1"/>
    <col min="5649" max="5649" width="13.5703125" style="8" bestFit="1" customWidth="1"/>
    <col min="5650" max="5651" width="13.7109375" style="8" bestFit="1" customWidth="1"/>
    <col min="5652" max="5652" width="18.140625" style="8" bestFit="1" customWidth="1"/>
    <col min="5653" max="5653" width="5.140625" style="8" customWidth="1"/>
    <col min="5654" max="5654" width="13.5703125" style="8" bestFit="1" customWidth="1"/>
    <col min="5655" max="5656" width="13.7109375" style="8" bestFit="1" customWidth="1"/>
    <col min="5657" max="5657" width="18.140625" style="8" bestFit="1" customWidth="1"/>
    <col min="5658" max="5658" width="6" style="8" customWidth="1"/>
    <col min="5659" max="5659" width="13.5703125" style="8" bestFit="1" customWidth="1"/>
    <col min="5660" max="5661" width="13.7109375" style="8" bestFit="1" customWidth="1"/>
    <col min="5662" max="5662" width="18.140625" style="8" bestFit="1" customWidth="1"/>
    <col min="5663" max="5668" width="6.7109375" style="8" customWidth="1"/>
    <col min="5669" max="5902" width="11.42578125" style="8"/>
    <col min="5903" max="5903" width="14" style="8" customWidth="1"/>
    <col min="5904" max="5904" width="118.5703125" style="8" bestFit="1" customWidth="1"/>
    <col min="5905" max="5905" width="13.5703125" style="8" bestFit="1" customWidth="1"/>
    <col min="5906" max="5907" width="13.7109375" style="8" bestFit="1" customWidth="1"/>
    <col min="5908" max="5908" width="18.140625" style="8" bestFit="1" customWidth="1"/>
    <col min="5909" max="5909" width="5.140625" style="8" customWidth="1"/>
    <col min="5910" max="5910" width="13.5703125" style="8" bestFit="1" customWidth="1"/>
    <col min="5911" max="5912" width="13.7109375" style="8" bestFit="1" customWidth="1"/>
    <col min="5913" max="5913" width="18.140625" style="8" bestFit="1" customWidth="1"/>
    <col min="5914" max="5914" width="6" style="8" customWidth="1"/>
    <col min="5915" max="5915" width="13.5703125" style="8" bestFit="1" customWidth="1"/>
    <col min="5916" max="5917" width="13.7109375" style="8" bestFit="1" customWidth="1"/>
    <col min="5918" max="5918" width="18.140625" style="8" bestFit="1" customWidth="1"/>
    <col min="5919" max="5924" width="6.7109375" style="8" customWidth="1"/>
    <col min="5925" max="6158" width="11.42578125" style="8"/>
    <col min="6159" max="6159" width="14" style="8" customWidth="1"/>
    <col min="6160" max="6160" width="118.5703125" style="8" bestFit="1" customWidth="1"/>
    <col min="6161" max="6161" width="13.5703125" style="8" bestFit="1" customWidth="1"/>
    <col min="6162" max="6163" width="13.7109375" style="8" bestFit="1" customWidth="1"/>
    <col min="6164" max="6164" width="18.140625" style="8" bestFit="1" customWidth="1"/>
    <col min="6165" max="6165" width="5.140625" style="8" customWidth="1"/>
    <col min="6166" max="6166" width="13.5703125" style="8" bestFit="1" customWidth="1"/>
    <col min="6167" max="6168" width="13.7109375" style="8" bestFit="1" customWidth="1"/>
    <col min="6169" max="6169" width="18.140625" style="8" bestFit="1" customWidth="1"/>
    <col min="6170" max="6170" width="6" style="8" customWidth="1"/>
    <col min="6171" max="6171" width="13.5703125" style="8" bestFit="1" customWidth="1"/>
    <col min="6172" max="6173" width="13.7109375" style="8" bestFit="1" customWidth="1"/>
    <col min="6174" max="6174" width="18.140625" style="8" bestFit="1" customWidth="1"/>
    <col min="6175" max="6180" width="6.7109375" style="8" customWidth="1"/>
    <col min="6181" max="6414" width="11.42578125" style="8"/>
    <col min="6415" max="6415" width="14" style="8" customWidth="1"/>
    <col min="6416" max="6416" width="118.5703125" style="8" bestFit="1" customWidth="1"/>
    <col min="6417" max="6417" width="13.5703125" style="8" bestFit="1" customWidth="1"/>
    <col min="6418" max="6419" width="13.7109375" style="8" bestFit="1" customWidth="1"/>
    <col min="6420" max="6420" width="18.140625" style="8" bestFit="1" customWidth="1"/>
    <col min="6421" max="6421" width="5.140625" style="8" customWidth="1"/>
    <col min="6422" max="6422" width="13.5703125" style="8" bestFit="1" customWidth="1"/>
    <col min="6423" max="6424" width="13.7109375" style="8" bestFit="1" customWidth="1"/>
    <col min="6425" max="6425" width="18.140625" style="8" bestFit="1" customWidth="1"/>
    <col min="6426" max="6426" width="6" style="8" customWidth="1"/>
    <col min="6427" max="6427" width="13.5703125" style="8" bestFit="1" customWidth="1"/>
    <col min="6428" max="6429" width="13.7109375" style="8" bestFit="1" customWidth="1"/>
    <col min="6430" max="6430" width="18.140625" style="8" bestFit="1" customWidth="1"/>
    <col min="6431" max="6436" width="6.7109375" style="8" customWidth="1"/>
    <col min="6437" max="6670" width="11.42578125" style="8"/>
    <col min="6671" max="6671" width="14" style="8" customWidth="1"/>
    <col min="6672" max="6672" width="118.5703125" style="8" bestFit="1" customWidth="1"/>
    <col min="6673" max="6673" width="13.5703125" style="8" bestFit="1" customWidth="1"/>
    <col min="6674" max="6675" width="13.7109375" style="8" bestFit="1" customWidth="1"/>
    <col min="6676" max="6676" width="18.140625" style="8" bestFit="1" customWidth="1"/>
    <col min="6677" max="6677" width="5.140625" style="8" customWidth="1"/>
    <col min="6678" max="6678" width="13.5703125" style="8" bestFit="1" customWidth="1"/>
    <col min="6679" max="6680" width="13.7109375" style="8" bestFit="1" customWidth="1"/>
    <col min="6681" max="6681" width="18.140625" style="8" bestFit="1" customWidth="1"/>
    <col min="6682" max="6682" width="6" style="8" customWidth="1"/>
    <col min="6683" max="6683" width="13.5703125" style="8" bestFit="1" customWidth="1"/>
    <col min="6684" max="6685" width="13.7109375" style="8" bestFit="1" customWidth="1"/>
    <col min="6686" max="6686" width="18.140625" style="8" bestFit="1" customWidth="1"/>
    <col min="6687" max="6692" width="6.7109375" style="8" customWidth="1"/>
    <col min="6693" max="6926" width="11.42578125" style="8"/>
    <col min="6927" max="6927" width="14" style="8" customWidth="1"/>
    <col min="6928" max="6928" width="118.5703125" style="8" bestFit="1" customWidth="1"/>
    <col min="6929" max="6929" width="13.5703125" style="8" bestFit="1" customWidth="1"/>
    <col min="6930" max="6931" width="13.7109375" style="8" bestFit="1" customWidth="1"/>
    <col min="6932" max="6932" width="18.140625" style="8" bestFit="1" customWidth="1"/>
    <col min="6933" max="6933" width="5.140625" style="8" customWidth="1"/>
    <col min="6934" max="6934" width="13.5703125" style="8" bestFit="1" customWidth="1"/>
    <col min="6935" max="6936" width="13.7109375" style="8" bestFit="1" customWidth="1"/>
    <col min="6937" max="6937" width="18.140625" style="8" bestFit="1" customWidth="1"/>
    <col min="6938" max="6938" width="6" style="8" customWidth="1"/>
    <col min="6939" max="6939" width="13.5703125" style="8" bestFit="1" customWidth="1"/>
    <col min="6940" max="6941" width="13.7109375" style="8" bestFit="1" customWidth="1"/>
    <col min="6942" max="6942" width="18.140625" style="8" bestFit="1" customWidth="1"/>
    <col min="6943" max="6948" width="6.7109375" style="8" customWidth="1"/>
    <col min="6949" max="7182" width="11.42578125" style="8"/>
    <col min="7183" max="7183" width="14" style="8" customWidth="1"/>
    <col min="7184" max="7184" width="118.5703125" style="8" bestFit="1" customWidth="1"/>
    <col min="7185" max="7185" width="13.5703125" style="8" bestFit="1" customWidth="1"/>
    <col min="7186" max="7187" width="13.7109375" style="8" bestFit="1" customWidth="1"/>
    <col min="7188" max="7188" width="18.140625" style="8" bestFit="1" customWidth="1"/>
    <col min="7189" max="7189" width="5.140625" style="8" customWidth="1"/>
    <col min="7190" max="7190" width="13.5703125" style="8" bestFit="1" customWidth="1"/>
    <col min="7191" max="7192" width="13.7109375" style="8" bestFit="1" customWidth="1"/>
    <col min="7193" max="7193" width="18.140625" style="8" bestFit="1" customWidth="1"/>
    <col min="7194" max="7194" width="6" style="8" customWidth="1"/>
    <col min="7195" max="7195" width="13.5703125" style="8" bestFit="1" customWidth="1"/>
    <col min="7196" max="7197" width="13.7109375" style="8" bestFit="1" customWidth="1"/>
    <col min="7198" max="7198" width="18.140625" style="8" bestFit="1" customWidth="1"/>
    <col min="7199" max="7204" width="6.7109375" style="8" customWidth="1"/>
    <col min="7205" max="7438" width="11.42578125" style="8"/>
    <col min="7439" max="7439" width="14" style="8" customWidth="1"/>
    <col min="7440" max="7440" width="118.5703125" style="8" bestFit="1" customWidth="1"/>
    <col min="7441" max="7441" width="13.5703125" style="8" bestFit="1" customWidth="1"/>
    <col min="7442" max="7443" width="13.7109375" style="8" bestFit="1" customWidth="1"/>
    <col min="7444" max="7444" width="18.140625" style="8" bestFit="1" customWidth="1"/>
    <col min="7445" max="7445" width="5.140625" style="8" customWidth="1"/>
    <col min="7446" max="7446" width="13.5703125" style="8" bestFit="1" customWidth="1"/>
    <col min="7447" max="7448" width="13.7109375" style="8" bestFit="1" customWidth="1"/>
    <col min="7449" max="7449" width="18.140625" style="8" bestFit="1" customWidth="1"/>
    <col min="7450" max="7450" width="6" style="8" customWidth="1"/>
    <col min="7451" max="7451" width="13.5703125" style="8" bestFit="1" customWidth="1"/>
    <col min="7452" max="7453" width="13.7109375" style="8" bestFit="1" customWidth="1"/>
    <col min="7454" max="7454" width="18.140625" style="8" bestFit="1" customWidth="1"/>
    <col min="7455" max="7460" width="6.7109375" style="8" customWidth="1"/>
    <col min="7461" max="7694" width="11.42578125" style="8"/>
    <col min="7695" max="7695" width="14" style="8" customWidth="1"/>
    <col min="7696" max="7696" width="118.5703125" style="8" bestFit="1" customWidth="1"/>
    <col min="7697" max="7697" width="13.5703125" style="8" bestFit="1" customWidth="1"/>
    <col min="7698" max="7699" width="13.7109375" style="8" bestFit="1" customWidth="1"/>
    <col min="7700" max="7700" width="18.140625" style="8" bestFit="1" customWidth="1"/>
    <col min="7701" max="7701" width="5.140625" style="8" customWidth="1"/>
    <col min="7702" max="7702" width="13.5703125" style="8" bestFit="1" customWidth="1"/>
    <col min="7703" max="7704" width="13.7109375" style="8" bestFit="1" customWidth="1"/>
    <col min="7705" max="7705" width="18.140625" style="8" bestFit="1" customWidth="1"/>
    <col min="7706" max="7706" width="6" style="8" customWidth="1"/>
    <col min="7707" max="7707" width="13.5703125" style="8" bestFit="1" customWidth="1"/>
    <col min="7708" max="7709" width="13.7109375" style="8" bestFit="1" customWidth="1"/>
    <col min="7710" max="7710" width="18.140625" style="8" bestFit="1" customWidth="1"/>
    <col min="7711" max="7716" width="6.7109375" style="8" customWidth="1"/>
    <col min="7717" max="7950" width="11.42578125" style="8"/>
    <col min="7951" max="7951" width="14" style="8" customWidth="1"/>
    <col min="7952" max="7952" width="118.5703125" style="8" bestFit="1" customWidth="1"/>
    <col min="7953" max="7953" width="13.5703125" style="8" bestFit="1" customWidth="1"/>
    <col min="7954" max="7955" width="13.7109375" style="8" bestFit="1" customWidth="1"/>
    <col min="7956" max="7956" width="18.140625" style="8" bestFit="1" customWidth="1"/>
    <col min="7957" max="7957" width="5.140625" style="8" customWidth="1"/>
    <col min="7958" max="7958" width="13.5703125" style="8" bestFit="1" customWidth="1"/>
    <col min="7959" max="7960" width="13.7109375" style="8" bestFit="1" customWidth="1"/>
    <col min="7961" max="7961" width="18.140625" style="8" bestFit="1" customWidth="1"/>
    <col min="7962" max="7962" width="6" style="8" customWidth="1"/>
    <col min="7963" max="7963" width="13.5703125" style="8" bestFit="1" customWidth="1"/>
    <col min="7964" max="7965" width="13.7109375" style="8" bestFit="1" customWidth="1"/>
    <col min="7966" max="7966" width="18.140625" style="8" bestFit="1" customWidth="1"/>
    <col min="7967" max="7972" width="6.7109375" style="8" customWidth="1"/>
    <col min="7973" max="8206" width="11.42578125" style="8"/>
    <col min="8207" max="8207" width="14" style="8" customWidth="1"/>
    <col min="8208" max="8208" width="118.5703125" style="8" bestFit="1" customWidth="1"/>
    <col min="8209" max="8209" width="13.5703125" style="8" bestFit="1" customWidth="1"/>
    <col min="8210" max="8211" width="13.7109375" style="8" bestFit="1" customWidth="1"/>
    <col min="8212" max="8212" width="18.140625" style="8" bestFit="1" customWidth="1"/>
    <col min="8213" max="8213" width="5.140625" style="8" customWidth="1"/>
    <col min="8214" max="8214" width="13.5703125" style="8" bestFit="1" customWidth="1"/>
    <col min="8215" max="8216" width="13.7109375" style="8" bestFit="1" customWidth="1"/>
    <col min="8217" max="8217" width="18.140625" style="8" bestFit="1" customWidth="1"/>
    <col min="8218" max="8218" width="6" style="8" customWidth="1"/>
    <col min="8219" max="8219" width="13.5703125" style="8" bestFit="1" customWidth="1"/>
    <col min="8220" max="8221" width="13.7109375" style="8" bestFit="1" customWidth="1"/>
    <col min="8222" max="8222" width="18.140625" style="8" bestFit="1" customWidth="1"/>
    <col min="8223" max="8228" width="6.7109375" style="8" customWidth="1"/>
    <col min="8229" max="8462" width="11.42578125" style="8"/>
    <col min="8463" max="8463" width="14" style="8" customWidth="1"/>
    <col min="8464" max="8464" width="118.5703125" style="8" bestFit="1" customWidth="1"/>
    <col min="8465" max="8465" width="13.5703125" style="8" bestFit="1" customWidth="1"/>
    <col min="8466" max="8467" width="13.7109375" style="8" bestFit="1" customWidth="1"/>
    <col min="8468" max="8468" width="18.140625" style="8" bestFit="1" customWidth="1"/>
    <col min="8469" max="8469" width="5.140625" style="8" customWidth="1"/>
    <col min="8470" max="8470" width="13.5703125" style="8" bestFit="1" customWidth="1"/>
    <col min="8471" max="8472" width="13.7109375" style="8" bestFit="1" customWidth="1"/>
    <col min="8473" max="8473" width="18.140625" style="8" bestFit="1" customWidth="1"/>
    <col min="8474" max="8474" width="6" style="8" customWidth="1"/>
    <col min="8475" max="8475" width="13.5703125" style="8" bestFit="1" customWidth="1"/>
    <col min="8476" max="8477" width="13.7109375" style="8" bestFit="1" customWidth="1"/>
    <col min="8478" max="8478" width="18.140625" style="8" bestFit="1" customWidth="1"/>
    <col min="8479" max="8484" width="6.7109375" style="8" customWidth="1"/>
    <col min="8485" max="8718" width="11.42578125" style="8"/>
    <col min="8719" max="8719" width="14" style="8" customWidth="1"/>
    <col min="8720" max="8720" width="118.5703125" style="8" bestFit="1" customWidth="1"/>
    <col min="8721" max="8721" width="13.5703125" style="8" bestFit="1" customWidth="1"/>
    <col min="8722" max="8723" width="13.7109375" style="8" bestFit="1" customWidth="1"/>
    <col min="8724" max="8724" width="18.140625" style="8" bestFit="1" customWidth="1"/>
    <col min="8725" max="8725" width="5.140625" style="8" customWidth="1"/>
    <col min="8726" max="8726" width="13.5703125" style="8" bestFit="1" customWidth="1"/>
    <col min="8727" max="8728" width="13.7109375" style="8" bestFit="1" customWidth="1"/>
    <col min="8729" max="8729" width="18.140625" style="8" bestFit="1" customWidth="1"/>
    <col min="8730" max="8730" width="6" style="8" customWidth="1"/>
    <col min="8731" max="8731" width="13.5703125" style="8" bestFit="1" customWidth="1"/>
    <col min="8732" max="8733" width="13.7109375" style="8" bestFit="1" customWidth="1"/>
    <col min="8734" max="8734" width="18.140625" style="8" bestFit="1" customWidth="1"/>
    <col min="8735" max="8740" width="6.7109375" style="8" customWidth="1"/>
    <col min="8741" max="8974" width="11.42578125" style="8"/>
    <col min="8975" max="8975" width="14" style="8" customWidth="1"/>
    <col min="8976" max="8976" width="118.5703125" style="8" bestFit="1" customWidth="1"/>
    <col min="8977" max="8977" width="13.5703125" style="8" bestFit="1" customWidth="1"/>
    <col min="8978" max="8979" width="13.7109375" style="8" bestFit="1" customWidth="1"/>
    <col min="8980" max="8980" width="18.140625" style="8" bestFit="1" customWidth="1"/>
    <col min="8981" max="8981" width="5.140625" style="8" customWidth="1"/>
    <col min="8982" max="8982" width="13.5703125" style="8" bestFit="1" customWidth="1"/>
    <col min="8983" max="8984" width="13.7109375" style="8" bestFit="1" customWidth="1"/>
    <col min="8985" max="8985" width="18.140625" style="8" bestFit="1" customWidth="1"/>
    <col min="8986" max="8986" width="6" style="8" customWidth="1"/>
    <col min="8987" max="8987" width="13.5703125" style="8" bestFit="1" customWidth="1"/>
    <col min="8988" max="8989" width="13.7109375" style="8" bestFit="1" customWidth="1"/>
    <col min="8990" max="8990" width="18.140625" style="8" bestFit="1" customWidth="1"/>
    <col min="8991" max="8996" width="6.7109375" style="8" customWidth="1"/>
    <col min="8997" max="9230" width="11.42578125" style="8"/>
    <col min="9231" max="9231" width="14" style="8" customWidth="1"/>
    <col min="9232" max="9232" width="118.5703125" style="8" bestFit="1" customWidth="1"/>
    <col min="9233" max="9233" width="13.5703125" style="8" bestFit="1" customWidth="1"/>
    <col min="9234" max="9235" width="13.7109375" style="8" bestFit="1" customWidth="1"/>
    <col min="9236" max="9236" width="18.140625" style="8" bestFit="1" customWidth="1"/>
    <col min="9237" max="9237" width="5.140625" style="8" customWidth="1"/>
    <col min="9238" max="9238" width="13.5703125" style="8" bestFit="1" customWidth="1"/>
    <col min="9239" max="9240" width="13.7109375" style="8" bestFit="1" customWidth="1"/>
    <col min="9241" max="9241" width="18.140625" style="8" bestFit="1" customWidth="1"/>
    <col min="9242" max="9242" width="6" style="8" customWidth="1"/>
    <col min="9243" max="9243" width="13.5703125" style="8" bestFit="1" customWidth="1"/>
    <col min="9244" max="9245" width="13.7109375" style="8" bestFit="1" customWidth="1"/>
    <col min="9246" max="9246" width="18.140625" style="8" bestFit="1" customWidth="1"/>
    <col min="9247" max="9252" width="6.7109375" style="8" customWidth="1"/>
    <col min="9253" max="9486" width="11.42578125" style="8"/>
    <col min="9487" max="9487" width="14" style="8" customWidth="1"/>
    <col min="9488" max="9488" width="118.5703125" style="8" bestFit="1" customWidth="1"/>
    <col min="9489" max="9489" width="13.5703125" style="8" bestFit="1" customWidth="1"/>
    <col min="9490" max="9491" width="13.7109375" style="8" bestFit="1" customWidth="1"/>
    <col min="9492" max="9492" width="18.140625" style="8" bestFit="1" customWidth="1"/>
    <col min="9493" max="9493" width="5.140625" style="8" customWidth="1"/>
    <col min="9494" max="9494" width="13.5703125" style="8" bestFit="1" customWidth="1"/>
    <col min="9495" max="9496" width="13.7109375" style="8" bestFit="1" customWidth="1"/>
    <col min="9497" max="9497" width="18.140625" style="8" bestFit="1" customWidth="1"/>
    <col min="9498" max="9498" width="6" style="8" customWidth="1"/>
    <col min="9499" max="9499" width="13.5703125" style="8" bestFit="1" customWidth="1"/>
    <col min="9500" max="9501" width="13.7109375" style="8" bestFit="1" customWidth="1"/>
    <col min="9502" max="9502" width="18.140625" style="8" bestFit="1" customWidth="1"/>
    <col min="9503" max="9508" width="6.7109375" style="8" customWidth="1"/>
    <col min="9509" max="9742" width="11.42578125" style="8"/>
    <col min="9743" max="9743" width="14" style="8" customWidth="1"/>
    <col min="9744" max="9744" width="118.5703125" style="8" bestFit="1" customWidth="1"/>
    <col min="9745" max="9745" width="13.5703125" style="8" bestFit="1" customWidth="1"/>
    <col min="9746" max="9747" width="13.7109375" style="8" bestFit="1" customWidth="1"/>
    <col min="9748" max="9748" width="18.140625" style="8" bestFit="1" customWidth="1"/>
    <col min="9749" max="9749" width="5.140625" style="8" customWidth="1"/>
    <col min="9750" max="9750" width="13.5703125" style="8" bestFit="1" customWidth="1"/>
    <col min="9751" max="9752" width="13.7109375" style="8" bestFit="1" customWidth="1"/>
    <col min="9753" max="9753" width="18.140625" style="8" bestFit="1" customWidth="1"/>
    <col min="9754" max="9754" width="6" style="8" customWidth="1"/>
    <col min="9755" max="9755" width="13.5703125" style="8" bestFit="1" customWidth="1"/>
    <col min="9756" max="9757" width="13.7109375" style="8" bestFit="1" customWidth="1"/>
    <col min="9758" max="9758" width="18.140625" style="8" bestFit="1" customWidth="1"/>
    <col min="9759" max="9764" width="6.7109375" style="8" customWidth="1"/>
    <col min="9765" max="9998" width="11.42578125" style="8"/>
    <col min="9999" max="9999" width="14" style="8" customWidth="1"/>
    <col min="10000" max="10000" width="118.5703125" style="8" bestFit="1" customWidth="1"/>
    <col min="10001" max="10001" width="13.5703125" style="8" bestFit="1" customWidth="1"/>
    <col min="10002" max="10003" width="13.7109375" style="8" bestFit="1" customWidth="1"/>
    <col min="10004" max="10004" width="18.140625" style="8" bestFit="1" customWidth="1"/>
    <col min="10005" max="10005" width="5.140625" style="8" customWidth="1"/>
    <col min="10006" max="10006" width="13.5703125" style="8" bestFit="1" customWidth="1"/>
    <col min="10007" max="10008" width="13.7109375" style="8" bestFit="1" customWidth="1"/>
    <col min="10009" max="10009" width="18.140625" style="8" bestFit="1" customWidth="1"/>
    <col min="10010" max="10010" width="6" style="8" customWidth="1"/>
    <col min="10011" max="10011" width="13.5703125" style="8" bestFit="1" customWidth="1"/>
    <col min="10012" max="10013" width="13.7109375" style="8" bestFit="1" customWidth="1"/>
    <col min="10014" max="10014" width="18.140625" style="8" bestFit="1" customWidth="1"/>
    <col min="10015" max="10020" width="6.7109375" style="8" customWidth="1"/>
    <col min="10021" max="10254" width="11.42578125" style="8"/>
    <col min="10255" max="10255" width="14" style="8" customWidth="1"/>
    <col min="10256" max="10256" width="118.5703125" style="8" bestFit="1" customWidth="1"/>
    <col min="10257" max="10257" width="13.5703125" style="8" bestFit="1" customWidth="1"/>
    <col min="10258" max="10259" width="13.7109375" style="8" bestFit="1" customWidth="1"/>
    <col min="10260" max="10260" width="18.140625" style="8" bestFit="1" customWidth="1"/>
    <col min="10261" max="10261" width="5.140625" style="8" customWidth="1"/>
    <col min="10262" max="10262" width="13.5703125" style="8" bestFit="1" customWidth="1"/>
    <col min="10263" max="10264" width="13.7109375" style="8" bestFit="1" customWidth="1"/>
    <col min="10265" max="10265" width="18.140625" style="8" bestFit="1" customWidth="1"/>
    <col min="10266" max="10266" width="6" style="8" customWidth="1"/>
    <col min="10267" max="10267" width="13.5703125" style="8" bestFit="1" customWidth="1"/>
    <col min="10268" max="10269" width="13.7109375" style="8" bestFit="1" customWidth="1"/>
    <col min="10270" max="10270" width="18.140625" style="8" bestFit="1" customWidth="1"/>
    <col min="10271" max="10276" width="6.7109375" style="8" customWidth="1"/>
    <col min="10277" max="10510" width="11.42578125" style="8"/>
    <col min="10511" max="10511" width="14" style="8" customWidth="1"/>
    <col min="10512" max="10512" width="118.5703125" style="8" bestFit="1" customWidth="1"/>
    <col min="10513" max="10513" width="13.5703125" style="8" bestFit="1" customWidth="1"/>
    <col min="10514" max="10515" width="13.7109375" style="8" bestFit="1" customWidth="1"/>
    <col min="10516" max="10516" width="18.140625" style="8" bestFit="1" customWidth="1"/>
    <col min="10517" max="10517" width="5.140625" style="8" customWidth="1"/>
    <col min="10518" max="10518" width="13.5703125" style="8" bestFit="1" customWidth="1"/>
    <col min="10519" max="10520" width="13.7109375" style="8" bestFit="1" customWidth="1"/>
    <col min="10521" max="10521" width="18.140625" style="8" bestFit="1" customWidth="1"/>
    <col min="10522" max="10522" width="6" style="8" customWidth="1"/>
    <col min="10523" max="10523" width="13.5703125" style="8" bestFit="1" customWidth="1"/>
    <col min="10524" max="10525" width="13.7109375" style="8" bestFit="1" customWidth="1"/>
    <col min="10526" max="10526" width="18.140625" style="8" bestFit="1" customWidth="1"/>
    <col min="10527" max="10532" width="6.7109375" style="8" customWidth="1"/>
    <col min="10533" max="10766" width="11.42578125" style="8"/>
    <col min="10767" max="10767" width="14" style="8" customWidth="1"/>
    <col min="10768" max="10768" width="118.5703125" style="8" bestFit="1" customWidth="1"/>
    <col min="10769" max="10769" width="13.5703125" style="8" bestFit="1" customWidth="1"/>
    <col min="10770" max="10771" width="13.7109375" style="8" bestFit="1" customWidth="1"/>
    <col min="10772" max="10772" width="18.140625" style="8" bestFit="1" customWidth="1"/>
    <col min="10773" max="10773" width="5.140625" style="8" customWidth="1"/>
    <col min="10774" max="10774" width="13.5703125" style="8" bestFit="1" customWidth="1"/>
    <col min="10775" max="10776" width="13.7109375" style="8" bestFit="1" customWidth="1"/>
    <col min="10777" max="10777" width="18.140625" style="8" bestFit="1" customWidth="1"/>
    <col min="10778" max="10778" width="6" style="8" customWidth="1"/>
    <col min="10779" max="10779" width="13.5703125" style="8" bestFit="1" customWidth="1"/>
    <col min="10780" max="10781" width="13.7109375" style="8" bestFit="1" customWidth="1"/>
    <col min="10782" max="10782" width="18.140625" style="8" bestFit="1" customWidth="1"/>
    <col min="10783" max="10788" width="6.7109375" style="8" customWidth="1"/>
    <col min="10789" max="11022" width="11.42578125" style="8"/>
    <col min="11023" max="11023" width="14" style="8" customWidth="1"/>
    <col min="11024" max="11024" width="118.5703125" style="8" bestFit="1" customWidth="1"/>
    <col min="11025" max="11025" width="13.5703125" style="8" bestFit="1" customWidth="1"/>
    <col min="11026" max="11027" width="13.7109375" style="8" bestFit="1" customWidth="1"/>
    <col min="11028" max="11028" width="18.140625" style="8" bestFit="1" customWidth="1"/>
    <col min="11029" max="11029" width="5.140625" style="8" customWidth="1"/>
    <col min="11030" max="11030" width="13.5703125" style="8" bestFit="1" customWidth="1"/>
    <col min="11031" max="11032" width="13.7109375" style="8" bestFit="1" customWidth="1"/>
    <col min="11033" max="11033" width="18.140625" style="8" bestFit="1" customWidth="1"/>
    <col min="11034" max="11034" width="6" style="8" customWidth="1"/>
    <col min="11035" max="11035" width="13.5703125" style="8" bestFit="1" customWidth="1"/>
    <col min="11036" max="11037" width="13.7109375" style="8" bestFit="1" customWidth="1"/>
    <col min="11038" max="11038" width="18.140625" style="8" bestFit="1" customWidth="1"/>
    <col min="11039" max="11044" width="6.7109375" style="8" customWidth="1"/>
    <col min="11045" max="11278" width="11.42578125" style="8"/>
    <col min="11279" max="11279" width="14" style="8" customWidth="1"/>
    <col min="11280" max="11280" width="118.5703125" style="8" bestFit="1" customWidth="1"/>
    <col min="11281" max="11281" width="13.5703125" style="8" bestFit="1" customWidth="1"/>
    <col min="11282" max="11283" width="13.7109375" style="8" bestFit="1" customWidth="1"/>
    <col min="11284" max="11284" width="18.140625" style="8" bestFit="1" customWidth="1"/>
    <col min="11285" max="11285" width="5.140625" style="8" customWidth="1"/>
    <col min="11286" max="11286" width="13.5703125" style="8" bestFit="1" customWidth="1"/>
    <col min="11287" max="11288" width="13.7109375" style="8" bestFit="1" customWidth="1"/>
    <col min="11289" max="11289" width="18.140625" style="8" bestFit="1" customWidth="1"/>
    <col min="11290" max="11290" width="6" style="8" customWidth="1"/>
    <col min="11291" max="11291" width="13.5703125" style="8" bestFit="1" customWidth="1"/>
    <col min="11292" max="11293" width="13.7109375" style="8" bestFit="1" customWidth="1"/>
    <col min="11294" max="11294" width="18.140625" style="8" bestFit="1" customWidth="1"/>
    <col min="11295" max="11300" width="6.7109375" style="8" customWidth="1"/>
    <col min="11301" max="11534" width="11.42578125" style="8"/>
    <col min="11535" max="11535" width="14" style="8" customWidth="1"/>
    <col min="11536" max="11536" width="118.5703125" style="8" bestFit="1" customWidth="1"/>
    <col min="11537" max="11537" width="13.5703125" style="8" bestFit="1" customWidth="1"/>
    <col min="11538" max="11539" width="13.7109375" style="8" bestFit="1" customWidth="1"/>
    <col min="11540" max="11540" width="18.140625" style="8" bestFit="1" customWidth="1"/>
    <col min="11541" max="11541" width="5.140625" style="8" customWidth="1"/>
    <col min="11542" max="11542" width="13.5703125" style="8" bestFit="1" customWidth="1"/>
    <col min="11543" max="11544" width="13.7109375" style="8" bestFit="1" customWidth="1"/>
    <col min="11545" max="11545" width="18.140625" style="8" bestFit="1" customWidth="1"/>
    <col min="11546" max="11546" width="6" style="8" customWidth="1"/>
    <col min="11547" max="11547" width="13.5703125" style="8" bestFit="1" customWidth="1"/>
    <col min="11548" max="11549" width="13.7109375" style="8" bestFit="1" customWidth="1"/>
    <col min="11550" max="11550" width="18.140625" style="8" bestFit="1" customWidth="1"/>
    <col min="11551" max="11556" width="6.7109375" style="8" customWidth="1"/>
    <col min="11557" max="11790" width="11.42578125" style="8"/>
    <col min="11791" max="11791" width="14" style="8" customWidth="1"/>
    <col min="11792" max="11792" width="118.5703125" style="8" bestFit="1" customWidth="1"/>
    <col min="11793" max="11793" width="13.5703125" style="8" bestFit="1" customWidth="1"/>
    <col min="11794" max="11795" width="13.7109375" style="8" bestFit="1" customWidth="1"/>
    <col min="11796" max="11796" width="18.140625" style="8" bestFit="1" customWidth="1"/>
    <col min="11797" max="11797" width="5.140625" style="8" customWidth="1"/>
    <col min="11798" max="11798" width="13.5703125" style="8" bestFit="1" customWidth="1"/>
    <col min="11799" max="11800" width="13.7109375" style="8" bestFit="1" customWidth="1"/>
    <col min="11801" max="11801" width="18.140625" style="8" bestFit="1" customWidth="1"/>
    <col min="11802" max="11802" width="6" style="8" customWidth="1"/>
    <col min="11803" max="11803" width="13.5703125" style="8" bestFit="1" customWidth="1"/>
    <col min="11804" max="11805" width="13.7109375" style="8" bestFit="1" customWidth="1"/>
    <col min="11806" max="11806" width="18.140625" style="8" bestFit="1" customWidth="1"/>
    <col min="11807" max="11812" width="6.7109375" style="8" customWidth="1"/>
    <col min="11813" max="12046" width="11.42578125" style="8"/>
    <col min="12047" max="12047" width="14" style="8" customWidth="1"/>
    <col min="12048" max="12048" width="118.5703125" style="8" bestFit="1" customWidth="1"/>
    <col min="12049" max="12049" width="13.5703125" style="8" bestFit="1" customWidth="1"/>
    <col min="12050" max="12051" width="13.7109375" style="8" bestFit="1" customWidth="1"/>
    <col min="12052" max="12052" width="18.140625" style="8" bestFit="1" customWidth="1"/>
    <col min="12053" max="12053" width="5.140625" style="8" customWidth="1"/>
    <col min="12054" max="12054" width="13.5703125" style="8" bestFit="1" customWidth="1"/>
    <col min="12055" max="12056" width="13.7109375" style="8" bestFit="1" customWidth="1"/>
    <col min="12057" max="12057" width="18.140625" style="8" bestFit="1" customWidth="1"/>
    <col min="12058" max="12058" width="6" style="8" customWidth="1"/>
    <col min="12059" max="12059" width="13.5703125" style="8" bestFit="1" customWidth="1"/>
    <col min="12060" max="12061" width="13.7109375" style="8" bestFit="1" customWidth="1"/>
    <col min="12062" max="12062" width="18.140625" style="8" bestFit="1" customWidth="1"/>
    <col min="12063" max="12068" width="6.7109375" style="8" customWidth="1"/>
    <col min="12069" max="12302" width="11.42578125" style="8"/>
    <col min="12303" max="12303" width="14" style="8" customWidth="1"/>
    <col min="12304" max="12304" width="118.5703125" style="8" bestFit="1" customWidth="1"/>
    <col min="12305" max="12305" width="13.5703125" style="8" bestFit="1" customWidth="1"/>
    <col min="12306" max="12307" width="13.7109375" style="8" bestFit="1" customWidth="1"/>
    <col min="12308" max="12308" width="18.140625" style="8" bestFit="1" customWidth="1"/>
    <col min="12309" max="12309" width="5.140625" style="8" customWidth="1"/>
    <col min="12310" max="12310" width="13.5703125" style="8" bestFit="1" customWidth="1"/>
    <col min="12311" max="12312" width="13.7109375" style="8" bestFit="1" customWidth="1"/>
    <col min="12313" max="12313" width="18.140625" style="8" bestFit="1" customWidth="1"/>
    <col min="12314" max="12314" width="6" style="8" customWidth="1"/>
    <col min="12315" max="12315" width="13.5703125" style="8" bestFit="1" customWidth="1"/>
    <col min="12316" max="12317" width="13.7109375" style="8" bestFit="1" customWidth="1"/>
    <col min="12318" max="12318" width="18.140625" style="8" bestFit="1" customWidth="1"/>
    <col min="12319" max="12324" width="6.7109375" style="8" customWidth="1"/>
    <col min="12325" max="12558" width="11.42578125" style="8"/>
    <col min="12559" max="12559" width="14" style="8" customWidth="1"/>
    <col min="12560" max="12560" width="118.5703125" style="8" bestFit="1" customWidth="1"/>
    <col min="12561" max="12561" width="13.5703125" style="8" bestFit="1" customWidth="1"/>
    <col min="12562" max="12563" width="13.7109375" style="8" bestFit="1" customWidth="1"/>
    <col min="12564" max="12564" width="18.140625" style="8" bestFit="1" customWidth="1"/>
    <col min="12565" max="12565" width="5.140625" style="8" customWidth="1"/>
    <col min="12566" max="12566" width="13.5703125" style="8" bestFit="1" customWidth="1"/>
    <col min="12567" max="12568" width="13.7109375" style="8" bestFit="1" customWidth="1"/>
    <col min="12569" max="12569" width="18.140625" style="8" bestFit="1" customWidth="1"/>
    <col min="12570" max="12570" width="6" style="8" customWidth="1"/>
    <col min="12571" max="12571" width="13.5703125" style="8" bestFit="1" customWidth="1"/>
    <col min="12572" max="12573" width="13.7109375" style="8" bestFit="1" customWidth="1"/>
    <col min="12574" max="12574" width="18.140625" style="8" bestFit="1" customWidth="1"/>
    <col min="12575" max="12580" width="6.7109375" style="8" customWidth="1"/>
    <col min="12581" max="12814" width="11.42578125" style="8"/>
    <col min="12815" max="12815" width="14" style="8" customWidth="1"/>
    <col min="12816" max="12816" width="118.5703125" style="8" bestFit="1" customWidth="1"/>
    <col min="12817" max="12817" width="13.5703125" style="8" bestFit="1" customWidth="1"/>
    <col min="12818" max="12819" width="13.7109375" style="8" bestFit="1" customWidth="1"/>
    <col min="12820" max="12820" width="18.140625" style="8" bestFit="1" customWidth="1"/>
    <col min="12821" max="12821" width="5.140625" style="8" customWidth="1"/>
    <col min="12822" max="12822" width="13.5703125" style="8" bestFit="1" customWidth="1"/>
    <col min="12823" max="12824" width="13.7109375" style="8" bestFit="1" customWidth="1"/>
    <col min="12825" max="12825" width="18.140625" style="8" bestFit="1" customWidth="1"/>
    <col min="12826" max="12826" width="6" style="8" customWidth="1"/>
    <col min="12827" max="12827" width="13.5703125" style="8" bestFit="1" customWidth="1"/>
    <col min="12828" max="12829" width="13.7109375" style="8" bestFit="1" customWidth="1"/>
    <col min="12830" max="12830" width="18.140625" style="8" bestFit="1" customWidth="1"/>
    <col min="12831" max="12836" width="6.7109375" style="8" customWidth="1"/>
    <col min="12837" max="13070" width="11.42578125" style="8"/>
    <col min="13071" max="13071" width="14" style="8" customWidth="1"/>
    <col min="13072" max="13072" width="118.5703125" style="8" bestFit="1" customWidth="1"/>
    <col min="13073" max="13073" width="13.5703125" style="8" bestFit="1" customWidth="1"/>
    <col min="13074" max="13075" width="13.7109375" style="8" bestFit="1" customWidth="1"/>
    <col min="13076" max="13076" width="18.140625" style="8" bestFit="1" customWidth="1"/>
    <col min="13077" max="13077" width="5.140625" style="8" customWidth="1"/>
    <col min="13078" max="13078" width="13.5703125" style="8" bestFit="1" customWidth="1"/>
    <col min="13079" max="13080" width="13.7109375" style="8" bestFit="1" customWidth="1"/>
    <col min="13081" max="13081" width="18.140625" style="8" bestFit="1" customWidth="1"/>
    <col min="13082" max="13082" width="6" style="8" customWidth="1"/>
    <col min="13083" max="13083" width="13.5703125" style="8" bestFit="1" customWidth="1"/>
    <col min="13084" max="13085" width="13.7109375" style="8" bestFit="1" customWidth="1"/>
    <col min="13086" max="13086" width="18.140625" style="8" bestFit="1" customWidth="1"/>
    <col min="13087" max="13092" width="6.7109375" style="8" customWidth="1"/>
    <col min="13093" max="13326" width="11.42578125" style="8"/>
    <col min="13327" max="13327" width="14" style="8" customWidth="1"/>
    <col min="13328" max="13328" width="118.5703125" style="8" bestFit="1" customWidth="1"/>
    <col min="13329" max="13329" width="13.5703125" style="8" bestFit="1" customWidth="1"/>
    <col min="13330" max="13331" width="13.7109375" style="8" bestFit="1" customWidth="1"/>
    <col min="13332" max="13332" width="18.140625" style="8" bestFit="1" customWidth="1"/>
    <col min="13333" max="13333" width="5.140625" style="8" customWidth="1"/>
    <col min="13334" max="13334" width="13.5703125" style="8" bestFit="1" customWidth="1"/>
    <col min="13335" max="13336" width="13.7109375" style="8" bestFit="1" customWidth="1"/>
    <col min="13337" max="13337" width="18.140625" style="8" bestFit="1" customWidth="1"/>
    <col min="13338" max="13338" width="6" style="8" customWidth="1"/>
    <col min="13339" max="13339" width="13.5703125" style="8" bestFit="1" customWidth="1"/>
    <col min="13340" max="13341" width="13.7109375" style="8" bestFit="1" customWidth="1"/>
    <col min="13342" max="13342" width="18.140625" style="8" bestFit="1" customWidth="1"/>
    <col min="13343" max="13348" width="6.7109375" style="8" customWidth="1"/>
    <col min="13349" max="13582" width="11.42578125" style="8"/>
    <col min="13583" max="13583" width="14" style="8" customWidth="1"/>
    <col min="13584" max="13584" width="118.5703125" style="8" bestFit="1" customWidth="1"/>
    <col min="13585" max="13585" width="13.5703125" style="8" bestFit="1" customWidth="1"/>
    <col min="13586" max="13587" width="13.7109375" style="8" bestFit="1" customWidth="1"/>
    <col min="13588" max="13588" width="18.140625" style="8" bestFit="1" customWidth="1"/>
    <col min="13589" max="13589" width="5.140625" style="8" customWidth="1"/>
    <col min="13590" max="13590" width="13.5703125" style="8" bestFit="1" customWidth="1"/>
    <col min="13591" max="13592" width="13.7109375" style="8" bestFit="1" customWidth="1"/>
    <col min="13593" max="13593" width="18.140625" style="8" bestFit="1" customWidth="1"/>
    <col min="13594" max="13594" width="6" style="8" customWidth="1"/>
    <col min="13595" max="13595" width="13.5703125" style="8" bestFit="1" customWidth="1"/>
    <col min="13596" max="13597" width="13.7109375" style="8" bestFit="1" customWidth="1"/>
    <col min="13598" max="13598" width="18.140625" style="8" bestFit="1" customWidth="1"/>
    <col min="13599" max="13604" width="6.7109375" style="8" customWidth="1"/>
    <col min="13605" max="13838" width="11.42578125" style="8"/>
    <col min="13839" max="13839" width="14" style="8" customWidth="1"/>
    <col min="13840" max="13840" width="118.5703125" style="8" bestFit="1" customWidth="1"/>
    <col min="13841" max="13841" width="13.5703125" style="8" bestFit="1" customWidth="1"/>
    <col min="13842" max="13843" width="13.7109375" style="8" bestFit="1" customWidth="1"/>
    <col min="13844" max="13844" width="18.140625" style="8" bestFit="1" customWidth="1"/>
    <col min="13845" max="13845" width="5.140625" style="8" customWidth="1"/>
    <col min="13846" max="13846" width="13.5703125" style="8" bestFit="1" customWidth="1"/>
    <col min="13847" max="13848" width="13.7109375" style="8" bestFit="1" customWidth="1"/>
    <col min="13849" max="13849" width="18.140625" style="8" bestFit="1" customWidth="1"/>
    <col min="13850" max="13850" width="6" style="8" customWidth="1"/>
    <col min="13851" max="13851" width="13.5703125" style="8" bestFit="1" customWidth="1"/>
    <col min="13852" max="13853" width="13.7109375" style="8" bestFit="1" customWidth="1"/>
    <col min="13854" max="13854" width="18.140625" style="8" bestFit="1" customWidth="1"/>
    <col min="13855" max="13860" width="6.7109375" style="8" customWidth="1"/>
    <col min="13861" max="14094" width="11.42578125" style="8"/>
    <col min="14095" max="14095" width="14" style="8" customWidth="1"/>
    <col min="14096" max="14096" width="118.5703125" style="8" bestFit="1" customWidth="1"/>
    <col min="14097" max="14097" width="13.5703125" style="8" bestFit="1" customWidth="1"/>
    <col min="14098" max="14099" width="13.7109375" style="8" bestFit="1" customWidth="1"/>
    <col min="14100" max="14100" width="18.140625" style="8" bestFit="1" customWidth="1"/>
    <col min="14101" max="14101" width="5.140625" style="8" customWidth="1"/>
    <col min="14102" max="14102" width="13.5703125" style="8" bestFit="1" customWidth="1"/>
    <col min="14103" max="14104" width="13.7109375" style="8" bestFit="1" customWidth="1"/>
    <col min="14105" max="14105" width="18.140625" style="8" bestFit="1" customWidth="1"/>
    <col min="14106" max="14106" width="6" style="8" customWidth="1"/>
    <col min="14107" max="14107" width="13.5703125" style="8" bestFit="1" customWidth="1"/>
    <col min="14108" max="14109" width="13.7109375" style="8" bestFit="1" customWidth="1"/>
    <col min="14110" max="14110" width="18.140625" style="8" bestFit="1" customWidth="1"/>
    <col min="14111" max="14116" width="6.7109375" style="8" customWidth="1"/>
    <col min="14117" max="14350" width="11.42578125" style="8"/>
    <col min="14351" max="14351" width="14" style="8" customWidth="1"/>
    <col min="14352" max="14352" width="118.5703125" style="8" bestFit="1" customWidth="1"/>
    <col min="14353" max="14353" width="13.5703125" style="8" bestFit="1" customWidth="1"/>
    <col min="14354" max="14355" width="13.7109375" style="8" bestFit="1" customWidth="1"/>
    <col min="14356" max="14356" width="18.140625" style="8" bestFit="1" customWidth="1"/>
    <col min="14357" max="14357" width="5.140625" style="8" customWidth="1"/>
    <col min="14358" max="14358" width="13.5703125" style="8" bestFit="1" customWidth="1"/>
    <col min="14359" max="14360" width="13.7109375" style="8" bestFit="1" customWidth="1"/>
    <col min="14361" max="14361" width="18.140625" style="8" bestFit="1" customWidth="1"/>
    <col min="14362" max="14362" width="6" style="8" customWidth="1"/>
    <col min="14363" max="14363" width="13.5703125" style="8" bestFit="1" customWidth="1"/>
    <col min="14364" max="14365" width="13.7109375" style="8" bestFit="1" customWidth="1"/>
    <col min="14366" max="14366" width="18.140625" style="8" bestFit="1" customWidth="1"/>
    <col min="14367" max="14372" width="6.7109375" style="8" customWidth="1"/>
    <col min="14373" max="14606" width="11.42578125" style="8"/>
    <col min="14607" max="14607" width="14" style="8" customWidth="1"/>
    <col min="14608" max="14608" width="118.5703125" style="8" bestFit="1" customWidth="1"/>
    <col min="14609" max="14609" width="13.5703125" style="8" bestFit="1" customWidth="1"/>
    <col min="14610" max="14611" width="13.7109375" style="8" bestFit="1" customWidth="1"/>
    <col min="14612" max="14612" width="18.140625" style="8" bestFit="1" customWidth="1"/>
    <col min="14613" max="14613" width="5.140625" style="8" customWidth="1"/>
    <col min="14614" max="14614" width="13.5703125" style="8" bestFit="1" customWidth="1"/>
    <col min="14615" max="14616" width="13.7109375" style="8" bestFit="1" customWidth="1"/>
    <col min="14617" max="14617" width="18.140625" style="8" bestFit="1" customWidth="1"/>
    <col min="14618" max="14618" width="6" style="8" customWidth="1"/>
    <col min="14619" max="14619" width="13.5703125" style="8" bestFit="1" customWidth="1"/>
    <col min="14620" max="14621" width="13.7109375" style="8" bestFit="1" customWidth="1"/>
    <col min="14622" max="14622" width="18.140625" style="8" bestFit="1" customWidth="1"/>
    <col min="14623" max="14628" width="6.7109375" style="8" customWidth="1"/>
    <col min="14629" max="14862" width="11.42578125" style="8"/>
    <col min="14863" max="14863" width="14" style="8" customWidth="1"/>
    <col min="14864" max="14864" width="118.5703125" style="8" bestFit="1" customWidth="1"/>
    <col min="14865" max="14865" width="13.5703125" style="8" bestFit="1" customWidth="1"/>
    <col min="14866" max="14867" width="13.7109375" style="8" bestFit="1" customWidth="1"/>
    <col min="14868" max="14868" width="18.140625" style="8" bestFit="1" customWidth="1"/>
    <col min="14869" max="14869" width="5.140625" style="8" customWidth="1"/>
    <col min="14870" max="14870" width="13.5703125" style="8" bestFit="1" customWidth="1"/>
    <col min="14871" max="14872" width="13.7109375" style="8" bestFit="1" customWidth="1"/>
    <col min="14873" max="14873" width="18.140625" style="8" bestFit="1" customWidth="1"/>
    <col min="14874" max="14874" width="6" style="8" customWidth="1"/>
    <col min="14875" max="14875" width="13.5703125" style="8" bestFit="1" customWidth="1"/>
    <col min="14876" max="14877" width="13.7109375" style="8" bestFit="1" customWidth="1"/>
    <col min="14878" max="14878" width="18.140625" style="8" bestFit="1" customWidth="1"/>
    <col min="14879" max="14884" width="6.7109375" style="8" customWidth="1"/>
    <col min="14885" max="15118" width="11.42578125" style="8"/>
    <col min="15119" max="15119" width="14" style="8" customWidth="1"/>
    <col min="15120" max="15120" width="118.5703125" style="8" bestFit="1" customWidth="1"/>
    <col min="15121" max="15121" width="13.5703125" style="8" bestFit="1" customWidth="1"/>
    <col min="15122" max="15123" width="13.7109375" style="8" bestFit="1" customWidth="1"/>
    <col min="15124" max="15124" width="18.140625" style="8" bestFit="1" customWidth="1"/>
    <col min="15125" max="15125" width="5.140625" style="8" customWidth="1"/>
    <col min="15126" max="15126" width="13.5703125" style="8" bestFit="1" customWidth="1"/>
    <col min="15127" max="15128" width="13.7109375" style="8" bestFit="1" customWidth="1"/>
    <col min="15129" max="15129" width="18.140625" style="8" bestFit="1" customWidth="1"/>
    <col min="15130" max="15130" width="6" style="8" customWidth="1"/>
    <col min="15131" max="15131" width="13.5703125" style="8" bestFit="1" customWidth="1"/>
    <col min="15132" max="15133" width="13.7109375" style="8" bestFit="1" customWidth="1"/>
    <col min="15134" max="15134" width="18.140625" style="8" bestFit="1" customWidth="1"/>
    <col min="15135" max="15140" width="6.7109375" style="8" customWidth="1"/>
    <col min="15141" max="15374" width="11.42578125" style="8"/>
    <col min="15375" max="15375" width="14" style="8" customWidth="1"/>
    <col min="15376" max="15376" width="118.5703125" style="8" bestFit="1" customWidth="1"/>
    <col min="15377" max="15377" width="13.5703125" style="8" bestFit="1" customWidth="1"/>
    <col min="15378" max="15379" width="13.7109375" style="8" bestFit="1" customWidth="1"/>
    <col min="15380" max="15380" width="18.140625" style="8" bestFit="1" customWidth="1"/>
    <col min="15381" max="15381" width="5.140625" style="8" customWidth="1"/>
    <col min="15382" max="15382" width="13.5703125" style="8" bestFit="1" customWidth="1"/>
    <col min="15383" max="15384" width="13.7109375" style="8" bestFit="1" customWidth="1"/>
    <col min="15385" max="15385" width="18.140625" style="8" bestFit="1" customWidth="1"/>
    <col min="15386" max="15386" width="6" style="8" customWidth="1"/>
    <col min="15387" max="15387" width="13.5703125" style="8" bestFit="1" customWidth="1"/>
    <col min="15388" max="15389" width="13.7109375" style="8" bestFit="1" customWidth="1"/>
    <col min="15390" max="15390" width="18.140625" style="8" bestFit="1" customWidth="1"/>
    <col min="15391" max="15396" width="6.7109375" style="8" customWidth="1"/>
    <col min="15397" max="15630" width="11.42578125" style="8"/>
    <col min="15631" max="15631" width="14" style="8" customWidth="1"/>
    <col min="15632" max="15632" width="118.5703125" style="8" bestFit="1" customWidth="1"/>
    <col min="15633" max="15633" width="13.5703125" style="8" bestFit="1" customWidth="1"/>
    <col min="15634" max="15635" width="13.7109375" style="8" bestFit="1" customWidth="1"/>
    <col min="15636" max="15636" width="18.140625" style="8" bestFit="1" customWidth="1"/>
    <col min="15637" max="15637" width="5.140625" style="8" customWidth="1"/>
    <col min="15638" max="15638" width="13.5703125" style="8" bestFit="1" customWidth="1"/>
    <col min="15639" max="15640" width="13.7109375" style="8" bestFit="1" customWidth="1"/>
    <col min="15641" max="15641" width="18.140625" style="8" bestFit="1" customWidth="1"/>
    <col min="15642" max="15642" width="6" style="8" customWidth="1"/>
    <col min="15643" max="15643" width="13.5703125" style="8" bestFit="1" customWidth="1"/>
    <col min="15644" max="15645" width="13.7109375" style="8" bestFit="1" customWidth="1"/>
    <col min="15646" max="15646" width="18.140625" style="8" bestFit="1" customWidth="1"/>
    <col min="15647" max="15652" width="6.7109375" style="8" customWidth="1"/>
    <col min="15653" max="15886" width="11.42578125" style="8"/>
    <col min="15887" max="15887" width="14" style="8" customWidth="1"/>
    <col min="15888" max="15888" width="118.5703125" style="8" bestFit="1" customWidth="1"/>
    <col min="15889" max="15889" width="13.5703125" style="8" bestFit="1" customWidth="1"/>
    <col min="15890" max="15891" width="13.7109375" style="8" bestFit="1" customWidth="1"/>
    <col min="15892" max="15892" width="18.140625" style="8" bestFit="1" customWidth="1"/>
    <col min="15893" max="15893" width="5.140625" style="8" customWidth="1"/>
    <col min="15894" max="15894" width="13.5703125" style="8" bestFit="1" customWidth="1"/>
    <col min="15895" max="15896" width="13.7109375" style="8" bestFit="1" customWidth="1"/>
    <col min="15897" max="15897" width="18.140625" style="8" bestFit="1" customWidth="1"/>
    <col min="15898" max="15898" width="6" style="8" customWidth="1"/>
    <col min="15899" max="15899" width="13.5703125" style="8" bestFit="1" customWidth="1"/>
    <col min="15900" max="15901" width="13.7109375" style="8" bestFit="1" customWidth="1"/>
    <col min="15902" max="15902" width="18.140625" style="8" bestFit="1" customWidth="1"/>
    <col min="15903" max="15908" width="6.7109375" style="8" customWidth="1"/>
    <col min="15909" max="16142" width="11.42578125" style="8"/>
    <col min="16143" max="16143" width="14" style="8" customWidth="1"/>
    <col min="16144" max="16144" width="118.5703125" style="8" bestFit="1" customWidth="1"/>
    <col min="16145" max="16145" width="13.5703125" style="8" bestFit="1" customWidth="1"/>
    <col min="16146" max="16147" width="13.7109375" style="8" bestFit="1" customWidth="1"/>
    <col min="16148" max="16148" width="18.140625" style="8" bestFit="1" customWidth="1"/>
    <col min="16149" max="16149" width="5.140625" style="8" customWidth="1"/>
    <col min="16150" max="16150" width="13.5703125" style="8" bestFit="1" customWidth="1"/>
    <col min="16151" max="16152" width="13.7109375" style="8" bestFit="1" customWidth="1"/>
    <col min="16153" max="16153" width="18.140625" style="8" bestFit="1" customWidth="1"/>
    <col min="16154" max="16154" width="6" style="8" customWidth="1"/>
    <col min="16155" max="16155" width="13.5703125" style="8" bestFit="1" customWidth="1"/>
    <col min="16156" max="16157" width="13.7109375" style="8" bestFit="1" customWidth="1"/>
    <col min="16158" max="16158" width="18.140625" style="8" bestFit="1" customWidth="1"/>
    <col min="16159" max="16164" width="6.7109375" style="8" customWidth="1"/>
    <col min="16165" max="16384" width="11.42578125" style="8"/>
  </cols>
  <sheetData>
    <row r="1" spans="1:50" s="2" customFormat="1" ht="12.75" customHeight="1">
      <c r="F1" s="30"/>
      <c r="J1" s="30"/>
      <c r="N1" s="30"/>
      <c r="R1" s="30"/>
      <c r="V1" s="30"/>
      <c r="Z1" s="30"/>
      <c r="AD1" s="30"/>
      <c r="AH1" s="30"/>
      <c r="AL1" s="30"/>
      <c r="AP1" s="30"/>
      <c r="AT1" s="30"/>
      <c r="AX1" s="30"/>
    </row>
    <row r="2" spans="1:50" s="2" customFormat="1" ht="15.75" customHeight="1">
      <c r="B2" s="32"/>
      <c r="F2" s="30"/>
      <c r="J2" s="30"/>
      <c r="N2" s="30"/>
      <c r="R2" s="30"/>
      <c r="V2" s="30"/>
      <c r="Z2" s="30"/>
      <c r="AD2" s="30"/>
      <c r="AH2" s="30"/>
      <c r="AL2" s="30"/>
      <c r="AP2" s="30"/>
      <c r="AT2" s="30"/>
      <c r="AX2" s="30"/>
    </row>
    <row r="3" spans="1:50" s="2" customFormat="1" ht="15.75" customHeight="1">
      <c r="B3" s="32"/>
      <c r="F3" s="30"/>
      <c r="J3" s="30"/>
      <c r="N3" s="30"/>
      <c r="R3" s="30"/>
      <c r="V3" s="30"/>
      <c r="Z3" s="30"/>
      <c r="AD3" s="30"/>
      <c r="AH3" s="30"/>
      <c r="AL3" s="30"/>
      <c r="AP3" s="30"/>
      <c r="AT3" s="30"/>
      <c r="AX3" s="30"/>
    </row>
    <row r="4" spans="1:50" s="2" customFormat="1" ht="15.75" customHeight="1">
      <c r="B4" s="32"/>
      <c r="F4" s="30"/>
      <c r="J4" s="30"/>
      <c r="N4" s="30"/>
      <c r="R4" s="30"/>
      <c r="V4" s="30"/>
      <c r="Z4" s="30"/>
      <c r="AD4" s="30"/>
      <c r="AH4" s="30"/>
      <c r="AL4" s="30"/>
      <c r="AP4" s="30"/>
      <c r="AT4" s="30"/>
      <c r="AX4" s="30"/>
    </row>
    <row r="5" spans="1:50" s="2" customFormat="1" ht="13.5" customHeight="1">
      <c r="F5" s="30"/>
      <c r="J5" s="30"/>
      <c r="N5" s="30"/>
      <c r="R5" s="30"/>
      <c r="V5" s="30"/>
      <c r="Z5" s="30"/>
      <c r="AD5" s="30"/>
      <c r="AH5" s="30"/>
      <c r="AL5" s="30"/>
      <c r="AP5" s="30"/>
      <c r="AT5" s="30"/>
      <c r="AX5" s="30"/>
    </row>
    <row r="6" spans="1:50" s="1" customFormat="1" ht="6" customHeight="1">
      <c r="A6" s="2"/>
      <c r="B6" s="2"/>
      <c r="C6" s="2"/>
      <c r="D6" s="2"/>
      <c r="E6" s="2"/>
      <c r="F6" s="30"/>
      <c r="G6" s="2"/>
      <c r="H6" s="2"/>
      <c r="I6" s="2"/>
      <c r="J6" s="30"/>
      <c r="K6" s="2"/>
      <c r="L6" s="2"/>
      <c r="M6" s="2"/>
      <c r="N6" s="30"/>
      <c r="O6" s="2"/>
      <c r="P6" s="2"/>
      <c r="Q6" s="2"/>
      <c r="R6" s="30"/>
      <c r="S6" s="2"/>
      <c r="T6" s="2"/>
      <c r="U6" s="2"/>
      <c r="V6" s="30"/>
      <c r="W6" s="2"/>
      <c r="X6" s="2"/>
      <c r="Y6" s="2"/>
      <c r="Z6" s="30"/>
      <c r="AA6" s="2"/>
      <c r="AB6" s="2"/>
      <c r="AC6" s="2"/>
      <c r="AD6" s="30"/>
      <c r="AE6" s="2"/>
      <c r="AF6" s="2"/>
      <c r="AG6" s="2"/>
      <c r="AH6" s="30"/>
      <c r="AI6" s="2"/>
      <c r="AJ6" s="2"/>
      <c r="AK6" s="2"/>
      <c r="AL6" s="30"/>
      <c r="AN6" s="2"/>
      <c r="AO6" s="2"/>
      <c r="AP6" s="30"/>
      <c r="AR6" s="2"/>
      <c r="AS6" s="2"/>
      <c r="AT6" s="30"/>
      <c r="AV6" s="2"/>
      <c r="AW6" s="2"/>
      <c r="AX6" s="30"/>
    </row>
    <row r="7" spans="1:50" s="1" customFormat="1" ht="15.75" customHeight="1">
      <c r="A7" s="3" t="str">
        <f>VLOOKUP("&lt;Fachbereich&gt;",Uebersetzungen!$B$3:$E$331,Uebersetzungen!$B$2+1,FALSE)</f>
        <v>Daten &amp; Statistik</v>
      </c>
      <c r="B7" s="3"/>
      <c r="F7" s="29"/>
      <c r="J7" s="29"/>
      <c r="N7" s="29"/>
      <c r="R7" s="29"/>
      <c r="V7" s="29"/>
      <c r="Z7" s="29"/>
      <c r="AD7" s="29"/>
      <c r="AH7" s="29"/>
      <c r="AL7" s="29"/>
      <c r="AP7" s="29"/>
      <c r="AT7" s="29"/>
      <c r="AX7" s="29"/>
    </row>
    <row r="8" spans="1:50" s="1" customFormat="1">
      <c r="A8" s="4"/>
      <c r="B8" s="2"/>
      <c r="F8" s="29"/>
      <c r="J8" s="29"/>
      <c r="N8" s="29"/>
      <c r="R8" s="29"/>
      <c r="V8" s="29"/>
      <c r="Z8" s="29"/>
      <c r="AD8" s="29"/>
      <c r="AH8" s="29"/>
      <c r="AL8" s="29"/>
      <c r="AP8" s="29"/>
      <c r="AT8" s="29"/>
      <c r="AX8" s="29"/>
    </row>
    <row r="9" spans="1:50" s="1" customFormat="1" ht="18" customHeight="1">
      <c r="A9" s="5" t="str">
        <f>VLOOKUP("&lt;T9Titel&gt;",Uebersetzungen!$B$3:$E$331,Uebersetzungen!$B$2+1,FALSE)</f>
        <v>Wirtschaftsstruktur seit 2011: Region Plessur</v>
      </c>
      <c r="B9" s="6"/>
      <c r="F9" s="29"/>
      <c r="J9" s="29"/>
      <c r="N9" s="29"/>
      <c r="R9" s="29"/>
      <c r="V9" s="29"/>
      <c r="Z9" s="29"/>
      <c r="AD9" s="29"/>
      <c r="AH9" s="29"/>
      <c r="AL9" s="29"/>
      <c r="AP9" s="29"/>
      <c r="AT9" s="29"/>
      <c r="AX9" s="29"/>
    </row>
    <row r="10" spans="1:50" s="7" customFormat="1">
      <c r="D10" s="58">
        <v>2022</v>
      </c>
      <c r="E10" s="59"/>
      <c r="F10" s="60"/>
      <c r="H10" s="58">
        <v>2021</v>
      </c>
      <c r="I10" s="59"/>
      <c r="J10" s="60"/>
      <c r="L10" s="58">
        <v>2020</v>
      </c>
      <c r="M10" s="59"/>
      <c r="N10" s="60"/>
      <c r="O10" s="26"/>
      <c r="P10" s="58">
        <v>2019</v>
      </c>
      <c r="Q10" s="59"/>
      <c r="R10" s="60"/>
      <c r="S10" s="26"/>
      <c r="T10" s="58">
        <v>2018</v>
      </c>
      <c r="U10" s="59"/>
      <c r="V10" s="60"/>
      <c r="X10" s="58">
        <v>2017</v>
      </c>
      <c r="Y10" s="59"/>
      <c r="Z10" s="60"/>
      <c r="AB10" s="58">
        <v>2016</v>
      </c>
      <c r="AC10" s="59"/>
      <c r="AD10" s="60"/>
      <c r="AF10" s="58">
        <v>2015</v>
      </c>
      <c r="AG10" s="59"/>
      <c r="AH10" s="60"/>
      <c r="AJ10" s="58">
        <v>2014</v>
      </c>
      <c r="AK10" s="59"/>
      <c r="AL10" s="60"/>
      <c r="AN10" s="58">
        <v>2013</v>
      </c>
      <c r="AO10" s="59"/>
      <c r="AP10" s="60"/>
      <c r="AR10" s="58">
        <v>2012</v>
      </c>
      <c r="AS10" s="59"/>
      <c r="AT10" s="60"/>
      <c r="AU10" s="24"/>
      <c r="AV10" s="58">
        <v>2011</v>
      </c>
      <c r="AW10" s="59"/>
      <c r="AX10" s="60"/>
    </row>
    <row r="11" spans="1:50" s="52" customFormat="1" ht="28.5">
      <c r="A11" s="50" t="str">
        <f>VLOOKUP("&lt;Zeilentitel_1&gt;",Uebersetzungen!$B$3:$E$331,Uebersetzungen!$B$2+1,FALSE)</f>
        <v>NOGA-Code</v>
      </c>
      <c r="B11" s="51" t="str">
        <f>VLOOKUP("&lt;Zeilentitel_1.1&gt;",Uebersetzungen!$B$3:$E$331,Uebersetzungen!$B$2+1,FALSE)</f>
        <v>Bezeichnung</v>
      </c>
      <c r="D11" s="53" t="str">
        <f>VLOOKUP("&lt;SpaltenTitel_1&gt;",Uebersetzungen!$B$3:$E$331,Uebersetzungen!$B$2+1,FALSE)</f>
        <v>Arbeitsstätten</v>
      </c>
      <c r="E11" s="54" t="str">
        <f>VLOOKUP("&lt;SpaltenTitel_2&gt;",Uebersetzungen!$B$3:$E$331,Uebersetzungen!$B$2+1,FALSE)</f>
        <v>Beschäftigte</v>
      </c>
      <c r="F11" s="55" t="str">
        <f>VLOOKUP("&lt;SpaltenTitel_3&gt;",Uebersetzungen!$B$3:$E$331,Uebersetzungen!$B$2+1,FALSE)</f>
        <v>Vollzeit-äquivalente</v>
      </c>
      <c r="H11" s="53" t="str">
        <f>VLOOKUP("&lt;SpaltenTitel_1&gt;",Uebersetzungen!$B$3:$E$331,Uebersetzungen!$B$2+1,FALSE)</f>
        <v>Arbeitsstätten</v>
      </c>
      <c r="I11" s="54" t="str">
        <f>VLOOKUP("&lt;SpaltenTitel_2&gt;",Uebersetzungen!$B$3:$E$331,Uebersetzungen!$B$2+1,FALSE)</f>
        <v>Beschäftigte</v>
      </c>
      <c r="J11" s="55" t="str">
        <f>VLOOKUP("&lt;SpaltenTitel_3&gt;",Uebersetzungen!$B$3:$E$331,Uebersetzungen!$B$2+1,FALSE)</f>
        <v>Vollzeit-äquivalente</v>
      </c>
      <c r="L11" s="53" t="str">
        <f>VLOOKUP("&lt;SpaltenTitel_1&gt;",Uebersetzungen!$B$3:$E$331,Uebersetzungen!$B$2+1,FALSE)</f>
        <v>Arbeitsstätten</v>
      </c>
      <c r="M11" s="54" t="str">
        <f>VLOOKUP("&lt;SpaltenTitel_2&gt;",Uebersetzungen!$B$3:$E$331,Uebersetzungen!$B$2+1,FALSE)</f>
        <v>Beschäftigte</v>
      </c>
      <c r="N11" s="55" t="str">
        <f>VLOOKUP("&lt;SpaltenTitel_3&gt;",Uebersetzungen!$B$3:$E$331,Uebersetzungen!$B$2+1,FALSE)</f>
        <v>Vollzeit-äquivalente</v>
      </c>
      <c r="O11" s="56"/>
      <c r="P11" s="53" t="str">
        <f>VLOOKUP("&lt;SpaltenTitel_1&gt;",Uebersetzungen!$B$3:$E$331,Uebersetzungen!$B$2+1,FALSE)</f>
        <v>Arbeitsstätten</v>
      </c>
      <c r="Q11" s="54" t="str">
        <f>VLOOKUP("&lt;SpaltenTitel_2&gt;",Uebersetzungen!$B$3:$E$331,Uebersetzungen!$B$2+1,FALSE)</f>
        <v>Beschäftigte</v>
      </c>
      <c r="R11" s="55" t="str">
        <f>VLOOKUP("&lt;SpaltenTitel_3&gt;",Uebersetzungen!$B$3:$E$331,Uebersetzungen!$B$2+1,FALSE)</f>
        <v>Vollzeit-äquivalente</v>
      </c>
      <c r="S11" s="56"/>
      <c r="T11" s="53" t="str">
        <f>VLOOKUP("&lt;SpaltenTitel_1&gt;",Uebersetzungen!$B$3:$E$331,Uebersetzungen!$B$2+1,FALSE)</f>
        <v>Arbeitsstätten</v>
      </c>
      <c r="U11" s="54" t="str">
        <f>VLOOKUP("&lt;SpaltenTitel_2&gt;",Uebersetzungen!$B$3:$E$331,Uebersetzungen!$B$2+1,FALSE)</f>
        <v>Beschäftigte</v>
      </c>
      <c r="V11" s="55" t="str">
        <f>VLOOKUP("&lt;SpaltenTitel_3&gt;",Uebersetzungen!$B$3:$E$331,Uebersetzungen!$B$2+1,FALSE)</f>
        <v>Vollzeit-äquivalente</v>
      </c>
      <c r="X11" s="53" t="str">
        <f>VLOOKUP("&lt;SpaltenTitel_1&gt;",Uebersetzungen!$B$3:$E$331,Uebersetzungen!$B$2+1,FALSE)</f>
        <v>Arbeitsstätten</v>
      </c>
      <c r="Y11" s="54" t="str">
        <f>VLOOKUP("&lt;SpaltenTitel_2&gt;",Uebersetzungen!$B$3:$E$331,Uebersetzungen!$B$2+1,FALSE)</f>
        <v>Beschäftigte</v>
      </c>
      <c r="Z11" s="55" t="str">
        <f>VLOOKUP("&lt;SpaltenTitel_3&gt;",Uebersetzungen!$B$3:$E$331,Uebersetzungen!$B$2+1,FALSE)</f>
        <v>Vollzeit-äquivalente</v>
      </c>
      <c r="AB11" s="53" t="str">
        <f>VLOOKUP("&lt;SpaltenTitel_1&gt;",Uebersetzungen!$B$3:$E$331,Uebersetzungen!$B$2+1,FALSE)</f>
        <v>Arbeitsstätten</v>
      </c>
      <c r="AC11" s="54" t="str">
        <f>VLOOKUP("&lt;SpaltenTitel_2&gt;",Uebersetzungen!$B$3:$E$331,Uebersetzungen!$B$2+1,FALSE)</f>
        <v>Beschäftigte</v>
      </c>
      <c r="AD11" s="55" t="str">
        <f>VLOOKUP("&lt;SpaltenTitel_3&gt;",Uebersetzungen!$B$3:$E$331,Uebersetzungen!$B$2+1,FALSE)</f>
        <v>Vollzeit-äquivalente</v>
      </c>
      <c r="AF11" s="53" t="str">
        <f>VLOOKUP("&lt;SpaltenTitel_1&gt;",Uebersetzungen!$B$3:$E$331,Uebersetzungen!$B$2+1,FALSE)</f>
        <v>Arbeitsstätten</v>
      </c>
      <c r="AG11" s="54" t="str">
        <f>VLOOKUP("&lt;SpaltenTitel_2&gt;",Uebersetzungen!$B$3:$E$331,Uebersetzungen!$B$2+1,FALSE)</f>
        <v>Beschäftigte</v>
      </c>
      <c r="AH11" s="55" t="str">
        <f>VLOOKUP("&lt;SpaltenTitel_3&gt;",Uebersetzungen!$B$3:$E$331,Uebersetzungen!$B$2+1,FALSE)</f>
        <v>Vollzeit-äquivalente</v>
      </c>
      <c r="AJ11" s="53" t="str">
        <f>VLOOKUP("&lt;SpaltenTitel_1&gt;",Uebersetzungen!$B$3:$E$331,Uebersetzungen!$B$2+1,FALSE)</f>
        <v>Arbeitsstätten</v>
      </c>
      <c r="AK11" s="54" t="str">
        <f>VLOOKUP("&lt;SpaltenTitel_2&gt;",Uebersetzungen!$B$3:$E$331,Uebersetzungen!$B$2+1,FALSE)</f>
        <v>Beschäftigte</v>
      </c>
      <c r="AL11" s="55" t="str">
        <f>VLOOKUP("&lt;SpaltenTitel_3&gt;",Uebersetzungen!$B$3:$E$331,Uebersetzungen!$B$2+1,FALSE)</f>
        <v>Vollzeit-äquivalente</v>
      </c>
      <c r="AN11" s="53" t="str">
        <f>VLOOKUP("&lt;SpaltenTitel_1&gt;",Uebersetzungen!$B$3:$E$331,Uebersetzungen!$B$2+1,FALSE)</f>
        <v>Arbeitsstätten</v>
      </c>
      <c r="AO11" s="54" t="str">
        <f>VLOOKUP("&lt;SpaltenTitel_2&gt;",Uebersetzungen!$B$3:$E$331,Uebersetzungen!$B$2+1,FALSE)</f>
        <v>Beschäftigte</v>
      </c>
      <c r="AP11" s="55" t="str">
        <f>VLOOKUP("&lt;SpaltenTitel_3&gt;",Uebersetzungen!$B$3:$E$331,Uebersetzungen!$B$2+1,FALSE)</f>
        <v>Vollzeit-äquivalente</v>
      </c>
      <c r="AR11" s="53" t="str">
        <f>VLOOKUP("&lt;SpaltenTitel_1&gt;",Uebersetzungen!$B$3:$E$331,Uebersetzungen!$B$2+1,FALSE)</f>
        <v>Arbeitsstätten</v>
      </c>
      <c r="AS11" s="54" t="str">
        <f>VLOOKUP("&lt;SpaltenTitel_2&gt;",Uebersetzungen!$B$3:$E$331,Uebersetzungen!$B$2+1,FALSE)</f>
        <v>Beschäftigte</v>
      </c>
      <c r="AT11" s="55" t="str">
        <f>VLOOKUP("&lt;SpaltenTitel_3&gt;",Uebersetzungen!$B$3:$E$331,Uebersetzungen!$B$2+1,FALSE)</f>
        <v>Vollzeit-äquivalente</v>
      </c>
      <c r="AU11" s="57"/>
      <c r="AV11" s="53" t="str">
        <f>VLOOKUP("&lt;SpaltenTitel_1&gt;",Uebersetzungen!$B$3:$E$331,Uebersetzungen!$B$2+1,FALSE)</f>
        <v>Arbeitsstätten</v>
      </c>
      <c r="AW11" s="54" t="str">
        <f>VLOOKUP("&lt;SpaltenTitel_2&gt;",Uebersetzungen!$B$3:$E$331,Uebersetzungen!$B$2+1,FALSE)</f>
        <v>Beschäftigte</v>
      </c>
      <c r="AX11" s="55" t="str">
        <f>VLOOKUP("&lt;SpaltenTitel_3&gt;",Uebersetzungen!$B$3:$E$331,Uebersetzungen!$B$2+1,FALSE)</f>
        <v>Vollzeit-äquivalente</v>
      </c>
    </row>
    <row r="12" spans="1:50">
      <c r="A12" s="47" t="str">
        <f>VLOOKUP("&lt;Zeilentitel_2&gt;",Uebersetzungen!$B$3:$E$331,Uebersetzungen!$B$2+1,FALSE)</f>
        <v>01 bis 03</v>
      </c>
      <c r="B12" s="9" t="str">
        <f>VLOOKUP("&lt;Zeilentitel_2.1&gt;",Uebersetzungen!$B$3:$E$331,Uebersetzungen!$B$2+1,FALSE)</f>
        <v>Landwirtschaft, Forstwirtschaft und Fischerei</v>
      </c>
      <c r="D12" s="10">
        <v>130</v>
      </c>
      <c r="E12" s="11">
        <v>420</v>
      </c>
      <c r="F12" s="12">
        <v>281.76000000000005</v>
      </c>
      <c r="H12" s="10">
        <v>129</v>
      </c>
      <c r="I12" s="11">
        <v>401</v>
      </c>
      <c r="J12" s="12">
        <v>267.76</v>
      </c>
      <c r="L12" s="10">
        <v>134</v>
      </c>
      <c r="M12" s="11">
        <v>393</v>
      </c>
      <c r="N12" s="12">
        <v>263.97000000000003</v>
      </c>
      <c r="O12" s="27"/>
      <c r="P12" s="10">
        <v>133</v>
      </c>
      <c r="Q12" s="11">
        <v>385</v>
      </c>
      <c r="R12" s="12">
        <v>272.78999999999996</v>
      </c>
      <c r="S12" s="27"/>
      <c r="T12" s="10">
        <v>136</v>
      </c>
      <c r="U12" s="11">
        <v>388</v>
      </c>
      <c r="V12" s="12">
        <v>271.55</v>
      </c>
      <c r="X12" s="10">
        <v>138</v>
      </c>
      <c r="Y12" s="11">
        <v>395</v>
      </c>
      <c r="Z12" s="12">
        <v>275.91000000000003</v>
      </c>
      <c r="AB12" s="10">
        <v>141</v>
      </c>
      <c r="AC12" s="11">
        <v>404</v>
      </c>
      <c r="AD12" s="12">
        <v>274.02999999999997</v>
      </c>
      <c r="AF12" s="10">
        <v>145</v>
      </c>
      <c r="AG12" s="11">
        <v>416</v>
      </c>
      <c r="AH12" s="12">
        <v>280.18</v>
      </c>
      <c r="AJ12" s="10">
        <v>150</v>
      </c>
      <c r="AK12" s="11">
        <v>429</v>
      </c>
      <c r="AL12" s="12">
        <v>291.09999999999997</v>
      </c>
      <c r="AN12" s="10">
        <v>148</v>
      </c>
      <c r="AO12" s="11">
        <v>407</v>
      </c>
      <c r="AP12" s="12">
        <v>283.37</v>
      </c>
      <c r="AR12" s="10">
        <v>151</v>
      </c>
      <c r="AS12" s="11">
        <v>444</v>
      </c>
      <c r="AT12" s="12">
        <v>298.64</v>
      </c>
      <c r="AU12" s="23"/>
      <c r="AV12" s="10">
        <v>150</v>
      </c>
      <c r="AW12" s="11">
        <v>452</v>
      </c>
      <c r="AX12" s="12">
        <v>302.11</v>
      </c>
    </row>
    <row r="13" spans="1:50">
      <c r="A13" s="48" t="str">
        <f>VLOOKUP("&lt;Zeilentitel_3&gt;",Uebersetzungen!$B$3:$E$331,Uebersetzungen!$B$2+1,FALSE)</f>
        <v>Primärer Sektor</v>
      </c>
      <c r="B13" s="13"/>
      <c r="D13" s="14">
        <v>130</v>
      </c>
      <c r="E13" s="18">
        <v>420</v>
      </c>
      <c r="F13" s="15">
        <v>281.76000000000005</v>
      </c>
      <c r="H13" s="14">
        <v>129</v>
      </c>
      <c r="I13" s="18">
        <v>401</v>
      </c>
      <c r="J13" s="15">
        <v>267.76</v>
      </c>
      <c r="L13" s="14">
        <v>134</v>
      </c>
      <c r="M13" s="18">
        <v>393</v>
      </c>
      <c r="N13" s="15">
        <v>263.97000000000003</v>
      </c>
      <c r="O13" s="27"/>
      <c r="P13" s="14">
        <v>133</v>
      </c>
      <c r="Q13" s="18">
        <v>385</v>
      </c>
      <c r="R13" s="15">
        <v>272.78999999999996</v>
      </c>
      <c r="S13" s="27"/>
      <c r="T13" s="14">
        <v>136</v>
      </c>
      <c r="U13" s="18">
        <v>388</v>
      </c>
      <c r="V13" s="15">
        <v>271.55</v>
      </c>
      <c r="X13" s="14">
        <v>138</v>
      </c>
      <c r="Y13" s="18">
        <v>395</v>
      </c>
      <c r="Z13" s="15">
        <v>275.91000000000003</v>
      </c>
      <c r="AB13" s="14">
        <v>141</v>
      </c>
      <c r="AC13" s="18">
        <v>404</v>
      </c>
      <c r="AD13" s="15">
        <v>274.02999999999997</v>
      </c>
      <c r="AF13" s="14">
        <v>145</v>
      </c>
      <c r="AG13" s="18">
        <v>416</v>
      </c>
      <c r="AH13" s="15">
        <v>280.18</v>
      </c>
      <c r="AJ13" s="14">
        <v>150</v>
      </c>
      <c r="AK13" s="18">
        <v>429</v>
      </c>
      <c r="AL13" s="15">
        <v>291.09999999999997</v>
      </c>
      <c r="AN13" s="14">
        <v>148</v>
      </c>
      <c r="AO13" s="18">
        <v>407</v>
      </c>
      <c r="AP13" s="15">
        <v>283.37</v>
      </c>
      <c r="AR13" s="14">
        <v>151</v>
      </c>
      <c r="AS13" s="18">
        <v>444</v>
      </c>
      <c r="AT13" s="15">
        <v>298.64</v>
      </c>
      <c r="AU13" s="23"/>
      <c r="AV13" s="14">
        <v>150</v>
      </c>
      <c r="AW13" s="18">
        <v>452</v>
      </c>
      <c r="AX13" s="15">
        <v>302.11</v>
      </c>
    </row>
    <row r="14" spans="1:50">
      <c r="A14" s="47" t="str">
        <f>VLOOKUP("&lt;Zeilentitel_4&gt;",Uebersetzungen!$B$3:$E$331,Uebersetzungen!$B$2+1,FALSE)</f>
        <v>05 bis 09</v>
      </c>
      <c r="B14" s="9" t="str">
        <f>VLOOKUP("&lt;Zeilentitel_4.1&gt;",Uebersetzungen!$B$3:$E$331,Uebersetzungen!$B$2+1,FALSE)</f>
        <v>Bergbau und Gewinnung von Steinen und Erden</v>
      </c>
      <c r="D14" s="10" t="s">
        <v>74</v>
      </c>
      <c r="E14" s="11" t="s">
        <v>74</v>
      </c>
      <c r="F14" s="16" t="s">
        <v>74</v>
      </c>
      <c r="H14" s="10" t="s">
        <v>74</v>
      </c>
      <c r="I14" s="11" t="s">
        <v>74</v>
      </c>
      <c r="J14" s="16" t="s">
        <v>74</v>
      </c>
      <c r="L14" s="10">
        <v>5</v>
      </c>
      <c r="M14" s="11">
        <v>53</v>
      </c>
      <c r="N14" s="16">
        <v>46.839999999999996</v>
      </c>
      <c r="O14" s="27"/>
      <c r="P14" s="10">
        <v>5</v>
      </c>
      <c r="Q14" s="11">
        <v>57</v>
      </c>
      <c r="R14" s="16">
        <v>48.870000000000005</v>
      </c>
      <c r="S14" s="27"/>
      <c r="T14" s="10">
        <v>5</v>
      </c>
      <c r="U14" s="11">
        <v>57</v>
      </c>
      <c r="V14" s="16">
        <v>50.72</v>
      </c>
      <c r="X14" s="10">
        <v>4</v>
      </c>
      <c r="Y14" s="11">
        <v>67</v>
      </c>
      <c r="Z14" s="16">
        <v>59.68</v>
      </c>
      <c r="AB14" s="10">
        <v>5</v>
      </c>
      <c r="AC14" s="11">
        <v>66</v>
      </c>
      <c r="AD14" s="16">
        <v>58.11</v>
      </c>
      <c r="AF14" s="10">
        <v>6</v>
      </c>
      <c r="AG14" s="11">
        <v>61</v>
      </c>
      <c r="AH14" s="16">
        <v>53.839999999999996</v>
      </c>
      <c r="AJ14" s="10">
        <v>6</v>
      </c>
      <c r="AK14" s="11">
        <v>65</v>
      </c>
      <c r="AL14" s="16">
        <v>59.83</v>
      </c>
      <c r="AN14" s="10">
        <v>6</v>
      </c>
      <c r="AO14" s="11">
        <v>67</v>
      </c>
      <c r="AP14" s="16">
        <v>60.36</v>
      </c>
      <c r="AR14" s="10">
        <v>5</v>
      </c>
      <c r="AS14" s="11">
        <v>62</v>
      </c>
      <c r="AT14" s="16">
        <v>55.72</v>
      </c>
      <c r="AU14" s="23"/>
      <c r="AV14" s="10">
        <v>5</v>
      </c>
      <c r="AW14" s="11">
        <v>60</v>
      </c>
      <c r="AX14" s="16">
        <v>53.46</v>
      </c>
    </row>
    <row r="15" spans="1:50">
      <c r="A15" s="47" t="str">
        <f>VLOOKUP("&lt;Zeilentitel_5&gt;",Uebersetzungen!$B$3:$E$331,Uebersetzungen!$B$2+1,FALSE)</f>
        <v>10 bis 12</v>
      </c>
      <c r="B15" s="9" t="str">
        <f>VLOOKUP("&lt;Zeilentitel_5.1&gt;",Uebersetzungen!$B$3:$E$331,Uebersetzungen!$B$2+1,FALSE)</f>
        <v>Herstellung von Nahrungs- und Genussmitteln, Getränken und Tabakerzeugnissen</v>
      </c>
      <c r="D15" s="10">
        <v>37</v>
      </c>
      <c r="E15" s="11">
        <v>416</v>
      </c>
      <c r="F15" s="16">
        <v>350.94</v>
      </c>
      <c r="H15" s="10">
        <v>37</v>
      </c>
      <c r="I15" s="11">
        <v>447</v>
      </c>
      <c r="J15" s="16">
        <v>376.55999999999995</v>
      </c>
      <c r="L15" s="10">
        <v>32</v>
      </c>
      <c r="M15" s="11">
        <v>451</v>
      </c>
      <c r="N15" s="16">
        <v>380.38000000000005</v>
      </c>
      <c r="O15" s="27"/>
      <c r="P15" s="10">
        <v>33</v>
      </c>
      <c r="Q15" s="11">
        <v>473</v>
      </c>
      <c r="R15" s="16">
        <v>399.15</v>
      </c>
      <c r="S15" s="27"/>
      <c r="T15" s="10">
        <v>34</v>
      </c>
      <c r="U15" s="11">
        <v>492</v>
      </c>
      <c r="V15" s="16">
        <v>416.41999999999996</v>
      </c>
      <c r="X15" s="10">
        <v>31</v>
      </c>
      <c r="Y15" s="11">
        <v>499</v>
      </c>
      <c r="Z15" s="16">
        <v>424.79</v>
      </c>
      <c r="AB15" s="10">
        <v>32</v>
      </c>
      <c r="AC15" s="11">
        <v>483</v>
      </c>
      <c r="AD15" s="16">
        <v>401.92</v>
      </c>
      <c r="AF15" s="10">
        <v>30</v>
      </c>
      <c r="AG15" s="11">
        <v>468</v>
      </c>
      <c r="AH15" s="16">
        <v>396.83</v>
      </c>
      <c r="AJ15" s="10">
        <v>28</v>
      </c>
      <c r="AK15" s="11">
        <v>443</v>
      </c>
      <c r="AL15" s="16">
        <v>388.64</v>
      </c>
      <c r="AN15" s="10">
        <v>29</v>
      </c>
      <c r="AO15" s="11">
        <v>559</v>
      </c>
      <c r="AP15" s="16">
        <v>486.08</v>
      </c>
      <c r="AR15" s="10">
        <v>25</v>
      </c>
      <c r="AS15" s="11">
        <v>439</v>
      </c>
      <c r="AT15" s="16">
        <v>377.48</v>
      </c>
      <c r="AU15" s="23"/>
      <c r="AV15" s="10">
        <v>28</v>
      </c>
      <c r="AW15" s="11">
        <v>460</v>
      </c>
      <c r="AX15" s="16">
        <v>391.38</v>
      </c>
    </row>
    <row r="16" spans="1:50">
      <c r="A16" s="47" t="str">
        <f>VLOOKUP("&lt;Zeilentitel_6&gt;",Uebersetzungen!$B$3:$E$331,Uebersetzungen!$B$2+1,FALSE)</f>
        <v>13 bis 15</v>
      </c>
      <c r="B16" s="9" t="str">
        <f>VLOOKUP("&lt;Zeilentitel_6.1&gt;",Uebersetzungen!$B$3:$E$331,Uebersetzungen!$B$2+1,FALSE)</f>
        <v>Herstellung von Textilien, Bekleidung, Leder, Lederwaren und Schuhen</v>
      </c>
      <c r="D16" s="10">
        <v>15</v>
      </c>
      <c r="E16" s="11">
        <v>21</v>
      </c>
      <c r="F16" s="16">
        <v>13.709999999999999</v>
      </c>
      <c r="H16" s="10">
        <v>14</v>
      </c>
      <c r="I16" s="11">
        <v>23</v>
      </c>
      <c r="J16" s="16">
        <v>14.29</v>
      </c>
      <c r="L16" s="10">
        <v>14</v>
      </c>
      <c r="M16" s="11">
        <v>20</v>
      </c>
      <c r="N16" s="16">
        <v>12.270000000000001</v>
      </c>
      <c r="O16" s="27"/>
      <c r="P16" s="10">
        <v>13</v>
      </c>
      <c r="Q16" s="11">
        <v>21</v>
      </c>
      <c r="R16" s="16">
        <v>12.389999999999999</v>
      </c>
      <c r="S16" s="27"/>
      <c r="T16" s="10">
        <v>12</v>
      </c>
      <c r="U16" s="11">
        <v>16</v>
      </c>
      <c r="V16" s="16">
        <v>10.700000000000001</v>
      </c>
      <c r="X16" s="10">
        <v>14</v>
      </c>
      <c r="Y16" s="11">
        <v>19</v>
      </c>
      <c r="Z16" s="16">
        <v>11.229999999999999</v>
      </c>
      <c r="AB16" s="10">
        <v>9</v>
      </c>
      <c r="AC16" s="11">
        <v>12</v>
      </c>
      <c r="AD16" s="16">
        <v>9.3600000000000012</v>
      </c>
      <c r="AF16" s="10">
        <v>12</v>
      </c>
      <c r="AG16" s="11">
        <v>14</v>
      </c>
      <c r="AH16" s="16">
        <v>9.629999999999999</v>
      </c>
      <c r="AJ16" s="10">
        <v>15</v>
      </c>
      <c r="AK16" s="11">
        <v>17</v>
      </c>
      <c r="AL16" s="16">
        <v>10.16</v>
      </c>
      <c r="AN16" s="10">
        <v>12</v>
      </c>
      <c r="AO16" s="11">
        <v>14</v>
      </c>
      <c r="AP16" s="16">
        <v>8.43</v>
      </c>
      <c r="AR16" s="10">
        <v>14</v>
      </c>
      <c r="AS16" s="11">
        <v>17</v>
      </c>
      <c r="AT16" s="16">
        <v>9.26</v>
      </c>
      <c r="AU16" s="23"/>
      <c r="AV16" s="10">
        <v>14</v>
      </c>
      <c r="AW16" s="11">
        <v>20</v>
      </c>
      <c r="AX16" s="16">
        <v>12.229999999999999</v>
      </c>
    </row>
    <row r="17" spans="1:50">
      <c r="A17" s="47" t="str">
        <f>VLOOKUP("&lt;Zeilentitel_7&gt;",Uebersetzungen!$B$3:$E$331,Uebersetzungen!$B$2+1,FALSE)</f>
        <v>16 bis 18</v>
      </c>
      <c r="B17" s="9" t="str">
        <f>VLOOKUP("&lt;Zeilentitel_7.1&gt;",Uebersetzungen!$B$3:$E$331,Uebersetzungen!$B$2+1,FALSE)</f>
        <v>Herstellung von Holzwaren, Papier, Pappe und Waren daraus, Herstellung von Druckerzeugnissen</v>
      </c>
      <c r="D17" s="10">
        <v>54</v>
      </c>
      <c r="E17" s="11">
        <v>240</v>
      </c>
      <c r="F17" s="16">
        <v>203.11</v>
      </c>
      <c r="H17" s="10">
        <v>59</v>
      </c>
      <c r="I17" s="11">
        <v>253</v>
      </c>
      <c r="J17" s="16">
        <v>216.97000000000003</v>
      </c>
      <c r="L17" s="10">
        <v>59</v>
      </c>
      <c r="M17" s="11">
        <v>254</v>
      </c>
      <c r="N17" s="16">
        <v>218.28</v>
      </c>
      <c r="O17" s="27"/>
      <c r="P17" s="10">
        <v>59</v>
      </c>
      <c r="Q17" s="11">
        <v>265</v>
      </c>
      <c r="R17" s="16">
        <v>223.89</v>
      </c>
      <c r="S17" s="27"/>
      <c r="T17" s="10">
        <v>58</v>
      </c>
      <c r="U17" s="11">
        <v>281</v>
      </c>
      <c r="V17" s="16">
        <v>241.64999999999998</v>
      </c>
      <c r="X17" s="10">
        <v>61</v>
      </c>
      <c r="Y17" s="11">
        <v>281</v>
      </c>
      <c r="Z17" s="16">
        <v>236.12</v>
      </c>
      <c r="AB17" s="10">
        <v>59</v>
      </c>
      <c r="AC17" s="11">
        <v>268</v>
      </c>
      <c r="AD17" s="16">
        <v>225.59</v>
      </c>
      <c r="AF17" s="10">
        <v>55</v>
      </c>
      <c r="AG17" s="11">
        <v>271</v>
      </c>
      <c r="AH17" s="16">
        <v>223.18</v>
      </c>
      <c r="AJ17" s="10">
        <v>57</v>
      </c>
      <c r="AK17" s="11">
        <v>271</v>
      </c>
      <c r="AL17" s="16">
        <v>221.91</v>
      </c>
      <c r="AN17" s="10">
        <v>56</v>
      </c>
      <c r="AO17" s="11">
        <v>271</v>
      </c>
      <c r="AP17" s="16">
        <v>223.55</v>
      </c>
      <c r="AR17" s="10">
        <v>55</v>
      </c>
      <c r="AS17" s="11">
        <v>263</v>
      </c>
      <c r="AT17" s="16">
        <v>222.10999999999999</v>
      </c>
      <c r="AU17" s="23"/>
      <c r="AV17" s="10">
        <v>55</v>
      </c>
      <c r="AW17" s="11">
        <v>281</v>
      </c>
      <c r="AX17" s="16">
        <v>238.75</v>
      </c>
    </row>
    <row r="18" spans="1:50">
      <c r="A18" s="47" t="str">
        <f>VLOOKUP("&lt;Zeilentitel_8&gt;",Uebersetzungen!$B$3:$E$331,Uebersetzungen!$B$2+1,FALSE)</f>
        <v>19 + 20</v>
      </c>
      <c r="B18" s="9" t="str">
        <f>VLOOKUP("&lt;Zeilentitel_8.1&gt;",Uebersetzungen!$B$3:$E$331,Uebersetzungen!$B$2+1,FALSE)</f>
        <v>Kokerei, Mineralölverarbeitung und Herstellung von chemischen Erzeugnissen</v>
      </c>
      <c r="D18" s="10">
        <v>5</v>
      </c>
      <c r="E18" s="11">
        <v>15</v>
      </c>
      <c r="F18" s="16">
        <v>9.8999999999999986</v>
      </c>
      <c r="H18" s="10" t="s">
        <v>74</v>
      </c>
      <c r="I18" s="11" t="s">
        <v>74</v>
      </c>
      <c r="J18" s="16" t="s">
        <v>74</v>
      </c>
      <c r="L18" s="10" t="s">
        <v>74</v>
      </c>
      <c r="M18" s="11" t="s">
        <v>74</v>
      </c>
      <c r="N18" s="16" t="s">
        <v>74</v>
      </c>
      <c r="O18" s="27"/>
      <c r="P18" s="10" t="s">
        <v>74</v>
      </c>
      <c r="Q18" s="11" t="s">
        <v>74</v>
      </c>
      <c r="R18" s="16" t="s">
        <v>74</v>
      </c>
      <c r="S18" s="27"/>
      <c r="T18" s="10" t="s">
        <v>74</v>
      </c>
      <c r="U18" s="11" t="s">
        <v>74</v>
      </c>
      <c r="V18" s="16" t="s">
        <v>74</v>
      </c>
      <c r="X18" s="10" t="s">
        <v>74</v>
      </c>
      <c r="Y18" s="11" t="s">
        <v>74</v>
      </c>
      <c r="Z18" s="16" t="s">
        <v>74</v>
      </c>
      <c r="AB18" s="10" t="s">
        <v>74</v>
      </c>
      <c r="AC18" s="11" t="s">
        <v>74</v>
      </c>
      <c r="AD18" s="16" t="s">
        <v>74</v>
      </c>
      <c r="AF18" s="10" t="s">
        <v>74</v>
      </c>
      <c r="AG18" s="11" t="s">
        <v>74</v>
      </c>
      <c r="AH18" s="16" t="s">
        <v>74</v>
      </c>
      <c r="AJ18" s="10" t="s">
        <v>74</v>
      </c>
      <c r="AK18" s="11" t="s">
        <v>74</v>
      </c>
      <c r="AL18" s="16" t="s">
        <v>74</v>
      </c>
      <c r="AN18" s="10" t="s">
        <v>74</v>
      </c>
      <c r="AO18" s="11" t="s">
        <v>74</v>
      </c>
      <c r="AP18" s="16" t="s">
        <v>74</v>
      </c>
      <c r="AR18" s="10" t="s">
        <v>74</v>
      </c>
      <c r="AS18" s="11" t="s">
        <v>74</v>
      </c>
      <c r="AT18" s="16" t="s">
        <v>74</v>
      </c>
      <c r="AU18" s="23"/>
      <c r="AV18" s="10" t="s">
        <v>74</v>
      </c>
      <c r="AW18" s="11" t="s">
        <v>74</v>
      </c>
      <c r="AX18" s="16" t="s">
        <v>74</v>
      </c>
    </row>
    <row r="19" spans="1:50">
      <c r="A19" s="47">
        <f>VLOOKUP("&lt;Zeilentitel_9&gt;",Uebersetzungen!$B$3:$E$331,Uebersetzungen!$B$2+1,FALSE)</f>
        <v>21</v>
      </c>
      <c r="B19" s="9" t="str">
        <f>VLOOKUP("&lt;Zeilentitel_9.1&gt;",Uebersetzungen!$B$3:$E$331,Uebersetzungen!$B$2+1,FALSE)</f>
        <v>Herstellung von pharmazeutischen Erzeugnissen</v>
      </c>
      <c r="D19" s="10" t="s">
        <v>74</v>
      </c>
      <c r="E19" s="11" t="s">
        <v>74</v>
      </c>
      <c r="F19" s="16" t="s">
        <v>74</v>
      </c>
      <c r="H19" s="10" t="s">
        <v>74</v>
      </c>
      <c r="I19" s="11" t="s">
        <v>74</v>
      </c>
      <c r="J19" s="16" t="s">
        <v>74</v>
      </c>
      <c r="L19" s="10" t="s">
        <v>74</v>
      </c>
      <c r="M19" s="11" t="s">
        <v>74</v>
      </c>
      <c r="N19" s="16" t="s">
        <v>74</v>
      </c>
      <c r="O19" s="27"/>
      <c r="P19" s="10" t="s">
        <v>74</v>
      </c>
      <c r="Q19" s="11" t="s">
        <v>74</v>
      </c>
      <c r="R19" s="16" t="s">
        <v>74</v>
      </c>
      <c r="S19" s="27"/>
      <c r="T19" s="10" t="s">
        <v>74</v>
      </c>
      <c r="U19" s="11" t="s">
        <v>74</v>
      </c>
      <c r="V19" s="16" t="s">
        <v>74</v>
      </c>
      <c r="X19" s="10" t="s">
        <v>74</v>
      </c>
      <c r="Y19" s="11" t="s">
        <v>74</v>
      </c>
      <c r="Z19" s="16" t="s">
        <v>74</v>
      </c>
      <c r="AB19" s="10" t="s">
        <v>74</v>
      </c>
      <c r="AC19" s="11" t="s">
        <v>74</v>
      </c>
      <c r="AD19" s="16" t="s">
        <v>74</v>
      </c>
      <c r="AF19" s="10" t="s">
        <v>74</v>
      </c>
      <c r="AG19" s="11" t="s">
        <v>74</v>
      </c>
      <c r="AH19" s="16" t="s">
        <v>74</v>
      </c>
      <c r="AJ19" s="10" t="s">
        <v>74</v>
      </c>
      <c r="AK19" s="11" t="s">
        <v>74</v>
      </c>
      <c r="AL19" s="16" t="s">
        <v>74</v>
      </c>
      <c r="AN19" s="10" t="s">
        <v>74</v>
      </c>
      <c r="AO19" s="11" t="s">
        <v>74</v>
      </c>
      <c r="AP19" s="16" t="s">
        <v>74</v>
      </c>
      <c r="AR19" s="10" t="s">
        <v>74</v>
      </c>
      <c r="AS19" s="11" t="s">
        <v>74</v>
      </c>
      <c r="AT19" s="16" t="s">
        <v>74</v>
      </c>
      <c r="AU19" s="23"/>
      <c r="AV19" s="10" t="s">
        <v>74</v>
      </c>
      <c r="AW19" s="11" t="s">
        <v>74</v>
      </c>
      <c r="AX19" s="16" t="s">
        <v>74</v>
      </c>
    </row>
    <row r="20" spans="1:50">
      <c r="A20" s="47" t="str">
        <f>VLOOKUP("&lt;Zeilentitel_10&gt;",Uebersetzungen!$B$3:$E$331,Uebersetzungen!$B$2+1,FALSE)</f>
        <v>22 + 23</v>
      </c>
      <c r="B20" s="9" t="str">
        <f>VLOOKUP("&lt;Zeilentitel_10.1&gt;",Uebersetzungen!$B$3:$E$331,Uebersetzungen!$B$2+1,FALSE)</f>
        <v>Herstellung von Gummi- und Kunststoffwaren sowie von Glas und Glaswaren, Keramik, Verarbeitung von Steinen und Erden</v>
      </c>
      <c r="D20" s="10">
        <v>8</v>
      </c>
      <c r="E20" s="11">
        <v>70</v>
      </c>
      <c r="F20" s="16">
        <v>61.33</v>
      </c>
      <c r="H20" s="10">
        <v>8</v>
      </c>
      <c r="I20" s="11">
        <v>62</v>
      </c>
      <c r="J20" s="16">
        <v>56.9</v>
      </c>
      <c r="L20" s="10">
        <v>8</v>
      </c>
      <c r="M20" s="11">
        <v>66</v>
      </c>
      <c r="N20" s="16">
        <v>60.14</v>
      </c>
      <c r="O20" s="27"/>
      <c r="P20" s="10">
        <v>8</v>
      </c>
      <c r="Q20" s="11">
        <v>64</v>
      </c>
      <c r="R20" s="16">
        <v>59.9</v>
      </c>
      <c r="S20" s="27"/>
      <c r="T20" s="10">
        <v>10</v>
      </c>
      <c r="U20" s="11">
        <v>70</v>
      </c>
      <c r="V20" s="16">
        <v>64.070000000000007</v>
      </c>
      <c r="X20" s="10">
        <v>10</v>
      </c>
      <c r="Y20" s="11">
        <v>68</v>
      </c>
      <c r="Z20" s="16">
        <v>61.34</v>
      </c>
      <c r="AB20" s="10">
        <v>10</v>
      </c>
      <c r="AC20" s="11">
        <v>70</v>
      </c>
      <c r="AD20" s="16">
        <v>62.56</v>
      </c>
      <c r="AF20" s="10">
        <v>10</v>
      </c>
      <c r="AG20" s="11">
        <v>72</v>
      </c>
      <c r="AH20" s="16">
        <v>64.61</v>
      </c>
      <c r="AJ20" s="10">
        <v>9</v>
      </c>
      <c r="AK20" s="11">
        <v>80</v>
      </c>
      <c r="AL20" s="16">
        <v>71.789999999999992</v>
      </c>
      <c r="AN20" s="10">
        <v>8</v>
      </c>
      <c r="AO20" s="11">
        <v>84</v>
      </c>
      <c r="AP20" s="16">
        <v>74.649999999999991</v>
      </c>
      <c r="AR20" s="10">
        <v>7</v>
      </c>
      <c r="AS20" s="11">
        <v>89</v>
      </c>
      <c r="AT20" s="16">
        <v>80.09</v>
      </c>
      <c r="AU20" s="23"/>
      <c r="AV20" s="10">
        <v>7</v>
      </c>
      <c r="AW20" s="11">
        <v>85</v>
      </c>
      <c r="AX20" s="16">
        <v>76.53</v>
      </c>
    </row>
    <row r="21" spans="1:50">
      <c r="A21" s="47" t="str">
        <f>VLOOKUP("&lt;Zeilentitel_11&gt;",Uebersetzungen!$B$3:$E$331,Uebersetzungen!$B$2+1,FALSE)</f>
        <v>24 + 25</v>
      </c>
      <c r="B21" s="9" t="str">
        <f>VLOOKUP("&lt;Zeilentitel_11.1&gt;",Uebersetzungen!$B$3:$E$331,Uebersetzungen!$B$2+1,FALSE)</f>
        <v>Metallerzeugung und -bearbeitung, Herstellung von Metallerzeugnissen</v>
      </c>
      <c r="D21" s="10">
        <v>22</v>
      </c>
      <c r="E21" s="11">
        <v>201</v>
      </c>
      <c r="F21" s="16">
        <v>182.34</v>
      </c>
      <c r="H21" s="10">
        <v>23</v>
      </c>
      <c r="I21" s="11">
        <v>204</v>
      </c>
      <c r="J21" s="16">
        <v>185.10000000000002</v>
      </c>
      <c r="L21" s="10">
        <v>21</v>
      </c>
      <c r="M21" s="11">
        <v>196</v>
      </c>
      <c r="N21" s="16">
        <v>179.28</v>
      </c>
      <c r="O21" s="27"/>
      <c r="P21" s="10">
        <v>21</v>
      </c>
      <c r="Q21" s="11">
        <v>202</v>
      </c>
      <c r="R21" s="16">
        <v>187.05</v>
      </c>
      <c r="S21" s="27"/>
      <c r="T21" s="10">
        <v>20</v>
      </c>
      <c r="U21" s="11">
        <v>199</v>
      </c>
      <c r="V21" s="16">
        <v>184.82000000000002</v>
      </c>
      <c r="X21" s="10">
        <v>23</v>
      </c>
      <c r="Y21" s="11">
        <v>200</v>
      </c>
      <c r="Z21" s="16">
        <v>182.57</v>
      </c>
      <c r="AB21" s="10">
        <v>24</v>
      </c>
      <c r="AC21" s="11">
        <v>191</v>
      </c>
      <c r="AD21" s="16">
        <v>172.8</v>
      </c>
      <c r="AF21" s="10">
        <v>24</v>
      </c>
      <c r="AG21" s="11">
        <v>195</v>
      </c>
      <c r="AH21" s="16">
        <v>179.35</v>
      </c>
      <c r="AJ21" s="10">
        <v>25</v>
      </c>
      <c r="AK21" s="11">
        <v>201</v>
      </c>
      <c r="AL21" s="16">
        <v>181.53</v>
      </c>
      <c r="AN21" s="10">
        <v>24</v>
      </c>
      <c r="AO21" s="11">
        <v>193</v>
      </c>
      <c r="AP21" s="16">
        <v>174.57</v>
      </c>
      <c r="AR21" s="10">
        <v>23</v>
      </c>
      <c r="AS21" s="11">
        <v>197</v>
      </c>
      <c r="AT21" s="16">
        <v>178.17</v>
      </c>
      <c r="AU21" s="23"/>
      <c r="AV21" s="10">
        <v>23</v>
      </c>
      <c r="AW21" s="11">
        <v>199</v>
      </c>
      <c r="AX21" s="16">
        <v>180.87</v>
      </c>
    </row>
    <row r="22" spans="1:50">
      <c r="A22" s="47">
        <f>VLOOKUP("&lt;Zeilentitel_12&gt;",Uebersetzungen!$B$3:$E$331,Uebersetzungen!$B$2+1,FALSE)</f>
        <v>26</v>
      </c>
      <c r="B22" s="9" t="str">
        <f>VLOOKUP("&lt;Zeilentitel_12.1&gt;",Uebersetzungen!$B$3:$E$331,Uebersetzungen!$B$2+1,FALSE)</f>
        <v>Herstellung von Datenverarbeitungsgeräten, elektronischen, optischen Erzeugnissen und Uhren</v>
      </c>
      <c r="D22" s="10" t="s">
        <v>74</v>
      </c>
      <c r="E22" s="11" t="s">
        <v>74</v>
      </c>
      <c r="F22" s="16" t="s">
        <v>74</v>
      </c>
      <c r="H22" s="10">
        <v>4</v>
      </c>
      <c r="I22" s="11">
        <v>121</v>
      </c>
      <c r="J22" s="16">
        <v>112.98</v>
      </c>
      <c r="L22" s="10">
        <v>6</v>
      </c>
      <c r="M22" s="11">
        <v>121</v>
      </c>
      <c r="N22" s="16">
        <v>113.16</v>
      </c>
      <c r="O22" s="27"/>
      <c r="P22" s="10">
        <v>8</v>
      </c>
      <c r="Q22" s="11">
        <v>149</v>
      </c>
      <c r="R22" s="16">
        <v>137.08000000000001</v>
      </c>
      <c r="S22" s="27"/>
      <c r="T22" s="10">
        <v>9</v>
      </c>
      <c r="U22" s="11">
        <v>164</v>
      </c>
      <c r="V22" s="16">
        <v>147.47</v>
      </c>
      <c r="X22" s="10">
        <v>9</v>
      </c>
      <c r="Y22" s="11">
        <v>138</v>
      </c>
      <c r="Z22" s="16">
        <v>123.34</v>
      </c>
      <c r="AB22" s="10">
        <v>9</v>
      </c>
      <c r="AC22" s="11">
        <v>143</v>
      </c>
      <c r="AD22" s="16">
        <v>128.12</v>
      </c>
      <c r="AF22" s="10">
        <v>8</v>
      </c>
      <c r="AG22" s="11">
        <v>145</v>
      </c>
      <c r="AH22" s="16">
        <v>128.16999999999999</v>
      </c>
      <c r="AJ22" s="10">
        <v>8</v>
      </c>
      <c r="AK22" s="11">
        <v>153</v>
      </c>
      <c r="AL22" s="16">
        <v>135.76</v>
      </c>
      <c r="AN22" s="10">
        <v>8</v>
      </c>
      <c r="AO22" s="11">
        <v>156</v>
      </c>
      <c r="AP22" s="16">
        <v>140.35</v>
      </c>
      <c r="AR22" s="10">
        <v>8</v>
      </c>
      <c r="AS22" s="11">
        <v>157</v>
      </c>
      <c r="AT22" s="16">
        <v>139.88999999999999</v>
      </c>
      <c r="AU22" s="23"/>
      <c r="AV22" s="10">
        <v>9</v>
      </c>
      <c r="AW22" s="11">
        <v>206</v>
      </c>
      <c r="AX22" s="16">
        <v>181.48</v>
      </c>
    </row>
    <row r="23" spans="1:50">
      <c r="A23" s="47">
        <f>VLOOKUP("&lt;Zeilentitel_13&gt;",Uebersetzungen!$B$3:$E$331,Uebersetzungen!$B$2+1,FALSE)</f>
        <v>27</v>
      </c>
      <c r="B23" s="9" t="str">
        <f>VLOOKUP("&lt;Zeilentitel_13.1&gt;",Uebersetzungen!$B$3:$E$331,Uebersetzungen!$B$2+1,FALSE)</f>
        <v>Herstellung von elektrischen Ausrüstungen</v>
      </c>
      <c r="D23" s="10">
        <v>4</v>
      </c>
      <c r="E23" s="11">
        <v>135</v>
      </c>
      <c r="F23" s="16">
        <v>121.09</v>
      </c>
      <c r="H23" s="10">
        <v>5</v>
      </c>
      <c r="I23" s="11">
        <v>142</v>
      </c>
      <c r="J23" s="16">
        <v>126.61</v>
      </c>
      <c r="L23" s="10">
        <v>4</v>
      </c>
      <c r="M23" s="11">
        <v>159</v>
      </c>
      <c r="N23" s="16">
        <v>133.03</v>
      </c>
      <c r="O23" s="27"/>
      <c r="P23" s="10">
        <v>4</v>
      </c>
      <c r="Q23" s="11">
        <v>160</v>
      </c>
      <c r="R23" s="16">
        <v>139.63999999999999</v>
      </c>
      <c r="S23" s="27"/>
      <c r="T23" s="10" t="s">
        <v>74</v>
      </c>
      <c r="U23" s="11" t="s">
        <v>74</v>
      </c>
      <c r="V23" s="16" t="s">
        <v>74</v>
      </c>
      <c r="X23" s="10" t="s">
        <v>74</v>
      </c>
      <c r="Y23" s="11" t="s">
        <v>74</v>
      </c>
      <c r="Z23" s="16" t="s">
        <v>74</v>
      </c>
      <c r="AB23" s="10" t="s">
        <v>74</v>
      </c>
      <c r="AC23" s="11" t="s">
        <v>74</v>
      </c>
      <c r="AD23" s="16" t="s">
        <v>74</v>
      </c>
      <c r="AF23" s="10" t="s">
        <v>74</v>
      </c>
      <c r="AG23" s="11" t="s">
        <v>74</v>
      </c>
      <c r="AH23" s="16" t="s">
        <v>74</v>
      </c>
      <c r="AJ23" s="10" t="s">
        <v>74</v>
      </c>
      <c r="AK23" s="11" t="s">
        <v>74</v>
      </c>
      <c r="AL23" s="16" t="s">
        <v>74</v>
      </c>
      <c r="AN23" s="10" t="s">
        <v>74</v>
      </c>
      <c r="AO23" s="11" t="s">
        <v>74</v>
      </c>
      <c r="AP23" s="16" t="s">
        <v>74</v>
      </c>
      <c r="AR23" s="10" t="s">
        <v>74</v>
      </c>
      <c r="AS23" s="11" t="s">
        <v>74</v>
      </c>
      <c r="AT23" s="16" t="s">
        <v>74</v>
      </c>
      <c r="AU23" s="23"/>
      <c r="AV23" s="10" t="s">
        <v>74</v>
      </c>
      <c r="AW23" s="11" t="s">
        <v>74</v>
      </c>
      <c r="AX23" s="16" t="s">
        <v>74</v>
      </c>
    </row>
    <row r="24" spans="1:50">
      <c r="A24" s="47">
        <f>VLOOKUP("&lt;Zeilentitel_14&gt;",Uebersetzungen!$B$3:$E$331,Uebersetzungen!$B$2+1,FALSE)</f>
        <v>28</v>
      </c>
      <c r="B24" s="9" t="str">
        <f>VLOOKUP("&lt;Zeilentitel_14.1&gt;",Uebersetzungen!$B$3:$E$331,Uebersetzungen!$B$2+1,FALSE)</f>
        <v>Maschinenbau</v>
      </c>
      <c r="D24" s="10">
        <v>7</v>
      </c>
      <c r="E24" s="11">
        <v>71</v>
      </c>
      <c r="F24" s="16">
        <v>65.040000000000006</v>
      </c>
      <c r="H24" s="10">
        <v>7</v>
      </c>
      <c r="I24" s="11">
        <v>68</v>
      </c>
      <c r="J24" s="16">
        <v>62.62</v>
      </c>
      <c r="L24" s="10">
        <v>6</v>
      </c>
      <c r="M24" s="11">
        <v>71</v>
      </c>
      <c r="N24" s="16">
        <v>64.929999999999993</v>
      </c>
      <c r="O24" s="27"/>
      <c r="P24" s="10">
        <v>7</v>
      </c>
      <c r="Q24" s="11">
        <v>74</v>
      </c>
      <c r="R24" s="16">
        <v>66.34</v>
      </c>
      <c r="S24" s="27"/>
      <c r="T24" s="10">
        <v>6</v>
      </c>
      <c r="U24" s="11">
        <v>92</v>
      </c>
      <c r="V24" s="16">
        <v>83.179999999999993</v>
      </c>
      <c r="X24" s="10">
        <v>6</v>
      </c>
      <c r="Y24" s="11">
        <v>87</v>
      </c>
      <c r="Z24" s="16">
        <v>75.740000000000009</v>
      </c>
      <c r="AB24" s="10">
        <v>7</v>
      </c>
      <c r="AC24" s="11">
        <v>77</v>
      </c>
      <c r="AD24" s="16">
        <v>66.710000000000008</v>
      </c>
      <c r="AF24" s="10">
        <v>7</v>
      </c>
      <c r="AG24" s="11">
        <v>75</v>
      </c>
      <c r="AH24" s="16">
        <v>65.900000000000006</v>
      </c>
      <c r="AJ24" s="10">
        <v>7</v>
      </c>
      <c r="AK24" s="11">
        <v>79</v>
      </c>
      <c r="AL24" s="16">
        <v>68.59</v>
      </c>
      <c r="AN24" s="10">
        <v>9</v>
      </c>
      <c r="AO24" s="11">
        <v>92</v>
      </c>
      <c r="AP24" s="16">
        <v>79.72</v>
      </c>
      <c r="AR24" s="10">
        <v>9</v>
      </c>
      <c r="AS24" s="11">
        <v>88</v>
      </c>
      <c r="AT24" s="16">
        <v>77.81</v>
      </c>
      <c r="AU24" s="23"/>
      <c r="AV24" s="10">
        <v>9</v>
      </c>
      <c r="AW24" s="11">
        <v>94</v>
      </c>
      <c r="AX24" s="16">
        <v>82.15</v>
      </c>
    </row>
    <row r="25" spans="1:50">
      <c r="A25" s="47" t="str">
        <f>VLOOKUP("&lt;Zeilentitel_15&gt;",Uebersetzungen!$B$3:$E$331,Uebersetzungen!$B$2+1,FALSE)</f>
        <v>29 + 30</v>
      </c>
      <c r="B25" s="9" t="str">
        <f>VLOOKUP("&lt;Zeilentitel_15.1&gt;",Uebersetzungen!$B$3:$E$331,Uebersetzungen!$B$2+1,FALSE)</f>
        <v>Fahrzeugbau</v>
      </c>
      <c r="D25" s="10" t="s">
        <v>74</v>
      </c>
      <c r="E25" s="11" t="s">
        <v>74</v>
      </c>
      <c r="F25" s="16" t="s">
        <v>74</v>
      </c>
      <c r="H25" s="10">
        <v>0</v>
      </c>
      <c r="I25" s="11">
        <v>0</v>
      </c>
      <c r="J25" s="16">
        <v>0</v>
      </c>
      <c r="L25" s="10" t="s">
        <v>74</v>
      </c>
      <c r="M25" s="11" t="s">
        <v>74</v>
      </c>
      <c r="N25" s="16" t="s">
        <v>74</v>
      </c>
      <c r="O25" s="27"/>
      <c r="P25" s="10" t="s">
        <v>74</v>
      </c>
      <c r="Q25" s="11" t="s">
        <v>74</v>
      </c>
      <c r="R25" s="16" t="s">
        <v>74</v>
      </c>
      <c r="S25" s="27"/>
      <c r="T25" s="10" t="s">
        <v>74</v>
      </c>
      <c r="U25" s="11" t="s">
        <v>74</v>
      </c>
      <c r="V25" s="16" t="s">
        <v>74</v>
      </c>
      <c r="X25" s="10" t="s">
        <v>74</v>
      </c>
      <c r="Y25" s="11" t="s">
        <v>74</v>
      </c>
      <c r="Z25" s="16" t="s">
        <v>74</v>
      </c>
      <c r="AB25" s="10" t="s">
        <v>74</v>
      </c>
      <c r="AC25" s="11" t="s">
        <v>74</v>
      </c>
      <c r="AD25" s="16" t="s">
        <v>74</v>
      </c>
      <c r="AF25" s="10" t="s">
        <v>74</v>
      </c>
      <c r="AG25" s="11" t="s">
        <v>74</v>
      </c>
      <c r="AH25" s="16" t="s">
        <v>74</v>
      </c>
      <c r="AJ25" s="10" t="s">
        <v>74</v>
      </c>
      <c r="AK25" s="11" t="s">
        <v>74</v>
      </c>
      <c r="AL25" s="16" t="s">
        <v>74</v>
      </c>
      <c r="AN25" s="10" t="s">
        <v>74</v>
      </c>
      <c r="AO25" s="11" t="s">
        <v>74</v>
      </c>
      <c r="AP25" s="16" t="s">
        <v>74</v>
      </c>
      <c r="AR25" s="10" t="s">
        <v>74</v>
      </c>
      <c r="AS25" s="11" t="s">
        <v>74</v>
      </c>
      <c r="AT25" s="16" t="s">
        <v>74</v>
      </c>
      <c r="AU25" s="23"/>
      <c r="AV25" s="10" t="s">
        <v>74</v>
      </c>
      <c r="AW25" s="11" t="s">
        <v>74</v>
      </c>
      <c r="AX25" s="16" t="s">
        <v>74</v>
      </c>
    </row>
    <row r="26" spans="1:50">
      <c r="A26" s="47" t="str">
        <f>VLOOKUP("&lt;Zeilentitel_16&gt;",Uebersetzungen!$B$3:$E$331,Uebersetzungen!$B$2+1,FALSE)</f>
        <v>31 bis 33</v>
      </c>
      <c r="B26" s="9" t="str">
        <f>VLOOKUP("&lt;Zeilentitel_16.1&gt;",Uebersetzungen!$B$3:$E$331,Uebersetzungen!$B$2+1,FALSE)</f>
        <v>Sonstige Herstellung von Waren, Reparatur und Installation von Maschinen und Ausrüstungen</v>
      </c>
      <c r="D26" s="10">
        <v>43</v>
      </c>
      <c r="E26" s="11">
        <v>222</v>
      </c>
      <c r="F26" s="16">
        <v>191.26</v>
      </c>
      <c r="H26" s="10">
        <v>42</v>
      </c>
      <c r="I26" s="11">
        <v>229</v>
      </c>
      <c r="J26" s="16">
        <v>191.04999999999998</v>
      </c>
      <c r="L26" s="10">
        <v>45</v>
      </c>
      <c r="M26" s="11">
        <v>236</v>
      </c>
      <c r="N26" s="16">
        <v>202.04999999999998</v>
      </c>
      <c r="O26" s="27"/>
      <c r="P26" s="10">
        <v>48</v>
      </c>
      <c r="Q26" s="11">
        <v>254</v>
      </c>
      <c r="R26" s="16">
        <v>217.56999999999996</v>
      </c>
      <c r="S26" s="27"/>
      <c r="T26" s="10">
        <v>47</v>
      </c>
      <c r="U26" s="11">
        <v>243</v>
      </c>
      <c r="V26" s="16">
        <v>203.85</v>
      </c>
      <c r="X26" s="10">
        <v>46</v>
      </c>
      <c r="Y26" s="11">
        <v>186</v>
      </c>
      <c r="Z26" s="16">
        <v>153.20000000000002</v>
      </c>
      <c r="AB26" s="10">
        <v>49</v>
      </c>
      <c r="AC26" s="11">
        <v>221</v>
      </c>
      <c r="AD26" s="16">
        <v>185.13</v>
      </c>
      <c r="AF26" s="10">
        <v>49</v>
      </c>
      <c r="AG26" s="11">
        <v>243</v>
      </c>
      <c r="AH26" s="16">
        <v>204.54000000000002</v>
      </c>
      <c r="AJ26" s="10">
        <v>46</v>
      </c>
      <c r="AK26" s="11">
        <v>230</v>
      </c>
      <c r="AL26" s="16">
        <v>195.8</v>
      </c>
      <c r="AN26" s="10">
        <v>48</v>
      </c>
      <c r="AO26" s="11">
        <v>229</v>
      </c>
      <c r="AP26" s="16">
        <v>193.31</v>
      </c>
      <c r="AR26" s="10">
        <v>46</v>
      </c>
      <c r="AS26" s="11">
        <v>217</v>
      </c>
      <c r="AT26" s="16">
        <v>185.36999999999998</v>
      </c>
      <c r="AU26" s="23"/>
      <c r="AV26" s="10">
        <v>48</v>
      </c>
      <c r="AW26" s="11">
        <v>205</v>
      </c>
      <c r="AX26" s="16">
        <v>167.04999999999998</v>
      </c>
    </row>
    <row r="27" spans="1:50">
      <c r="A27" s="47">
        <f>VLOOKUP("&lt;Zeilentitel_17&gt;",Uebersetzungen!$B$3:$E$331,Uebersetzungen!$B$2+1,FALSE)</f>
        <v>35</v>
      </c>
      <c r="B27" s="9" t="str">
        <f>VLOOKUP("&lt;Zeilentitel_17.1&gt;",Uebersetzungen!$B$3:$E$331,Uebersetzungen!$B$2+1,FALSE)</f>
        <v>Energieversorgung</v>
      </c>
      <c r="D27" s="10">
        <v>7</v>
      </c>
      <c r="E27" s="11">
        <v>153</v>
      </c>
      <c r="F27" s="16">
        <v>133.54</v>
      </c>
      <c r="H27" s="10">
        <v>7</v>
      </c>
      <c r="I27" s="11">
        <v>146</v>
      </c>
      <c r="J27" s="16">
        <v>128.57</v>
      </c>
      <c r="L27" s="10">
        <v>6</v>
      </c>
      <c r="M27" s="11">
        <v>143</v>
      </c>
      <c r="N27" s="16">
        <v>127.03000000000002</v>
      </c>
      <c r="O27" s="27"/>
      <c r="P27" s="10">
        <v>6</v>
      </c>
      <c r="Q27" s="11">
        <v>141</v>
      </c>
      <c r="R27" s="16">
        <v>124.66</v>
      </c>
      <c r="S27" s="27"/>
      <c r="T27" s="10">
        <v>6</v>
      </c>
      <c r="U27" s="11">
        <v>141</v>
      </c>
      <c r="V27" s="16">
        <v>125.6</v>
      </c>
      <c r="X27" s="10">
        <v>6</v>
      </c>
      <c r="Y27" s="11">
        <v>133</v>
      </c>
      <c r="Z27" s="16">
        <v>121.48</v>
      </c>
      <c r="AB27" s="10">
        <v>8</v>
      </c>
      <c r="AC27" s="11">
        <v>141</v>
      </c>
      <c r="AD27" s="16">
        <v>125.74</v>
      </c>
      <c r="AF27" s="10">
        <v>8</v>
      </c>
      <c r="AG27" s="11">
        <v>141</v>
      </c>
      <c r="AH27" s="16">
        <v>125.79</v>
      </c>
      <c r="AJ27" s="10">
        <v>8</v>
      </c>
      <c r="AK27" s="11">
        <v>130</v>
      </c>
      <c r="AL27" s="16">
        <v>115</v>
      </c>
      <c r="AN27" s="10">
        <v>8</v>
      </c>
      <c r="AO27" s="11">
        <v>134</v>
      </c>
      <c r="AP27" s="16">
        <v>118.88000000000001</v>
      </c>
      <c r="AR27" s="10">
        <v>8</v>
      </c>
      <c r="AS27" s="11">
        <v>136</v>
      </c>
      <c r="AT27" s="16">
        <v>122.16000000000001</v>
      </c>
      <c r="AU27" s="23"/>
      <c r="AV27" s="10">
        <v>8</v>
      </c>
      <c r="AW27" s="11">
        <v>130</v>
      </c>
      <c r="AX27" s="16">
        <v>118</v>
      </c>
    </row>
    <row r="28" spans="1:50">
      <c r="A28" s="47" t="str">
        <f>VLOOKUP("&lt;Zeilentitel_18&gt;",Uebersetzungen!$B$3:$E$331,Uebersetzungen!$B$2+1,FALSE)</f>
        <v>36 bis 39</v>
      </c>
      <c r="B28" s="9" t="str">
        <f>VLOOKUP("&lt;Zeilentitel_18.1&gt;",Uebersetzungen!$B$3:$E$331,Uebersetzungen!$B$2+1,FALSE)</f>
        <v xml:space="preserve">Wasserversorgung; Abwasser- und Abfallentsorgung und Beseitigung von Umweltverschmutzungen </v>
      </c>
      <c r="D28" s="10">
        <v>12</v>
      </c>
      <c r="E28" s="11">
        <v>129</v>
      </c>
      <c r="F28" s="16">
        <v>119.71</v>
      </c>
      <c r="H28" s="10">
        <v>12</v>
      </c>
      <c r="I28" s="11">
        <v>130</v>
      </c>
      <c r="J28" s="16">
        <v>113.67</v>
      </c>
      <c r="L28" s="10">
        <v>11</v>
      </c>
      <c r="M28" s="11">
        <v>127</v>
      </c>
      <c r="N28" s="16">
        <v>106.16</v>
      </c>
      <c r="O28" s="27"/>
      <c r="P28" s="10">
        <v>11</v>
      </c>
      <c r="Q28" s="11">
        <v>121</v>
      </c>
      <c r="R28" s="16">
        <v>104.71</v>
      </c>
      <c r="S28" s="27"/>
      <c r="T28" s="10">
        <v>11</v>
      </c>
      <c r="U28" s="11">
        <v>106</v>
      </c>
      <c r="V28" s="16">
        <v>92.09</v>
      </c>
      <c r="X28" s="10">
        <v>11</v>
      </c>
      <c r="Y28" s="11">
        <v>94</v>
      </c>
      <c r="Z28" s="16">
        <v>77.95</v>
      </c>
      <c r="AB28" s="10">
        <v>10</v>
      </c>
      <c r="AC28" s="11">
        <v>81</v>
      </c>
      <c r="AD28" s="16">
        <v>66.44</v>
      </c>
      <c r="AF28" s="10">
        <v>10</v>
      </c>
      <c r="AG28" s="11">
        <v>73</v>
      </c>
      <c r="AH28" s="16">
        <v>63.19</v>
      </c>
      <c r="AJ28" s="10">
        <v>10</v>
      </c>
      <c r="AK28" s="11">
        <v>68</v>
      </c>
      <c r="AL28" s="16">
        <v>61.43</v>
      </c>
      <c r="AN28" s="10">
        <v>10</v>
      </c>
      <c r="AO28" s="11">
        <v>74</v>
      </c>
      <c r="AP28" s="16">
        <v>67.17</v>
      </c>
      <c r="AR28" s="10">
        <v>11</v>
      </c>
      <c r="AS28" s="11">
        <v>79</v>
      </c>
      <c r="AT28" s="16">
        <v>72.36999999999999</v>
      </c>
      <c r="AU28" s="23"/>
      <c r="AV28" s="10">
        <v>12</v>
      </c>
      <c r="AW28" s="11">
        <v>70</v>
      </c>
      <c r="AX28" s="16">
        <v>66.44</v>
      </c>
    </row>
    <row r="29" spans="1:50">
      <c r="A29" s="47" t="str">
        <f>VLOOKUP("&lt;Zeilentitel_19&gt;",Uebersetzungen!$B$3:$E$331,Uebersetzungen!$B$2+1,FALSE)</f>
        <v>41 + 42</v>
      </c>
      <c r="B29" s="9" t="str">
        <f>VLOOKUP("&lt;Zeilentitel_19.1&gt;",Uebersetzungen!$B$3:$E$331,Uebersetzungen!$B$2+1,FALSE)</f>
        <v xml:space="preserve">Hoch- und Tiefbau </v>
      </c>
      <c r="D29" s="10">
        <v>59</v>
      </c>
      <c r="E29" s="11">
        <v>822</v>
      </c>
      <c r="F29" s="16">
        <v>761.58999999999992</v>
      </c>
      <c r="H29" s="10">
        <v>61</v>
      </c>
      <c r="I29" s="11">
        <v>917</v>
      </c>
      <c r="J29" s="16">
        <v>857.88</v>
      </c>
      <c r="L29" s="10">
        <v>59</v>
      </c>
      <c r="M29" s="11">
        <v>1012</v>
      </c>
      <c r="N29" s="16">
        <v>950.36</v>
      </c>
      <c r="O29" s="27"/>
      <c r="P29" s="10">
        <v>57</v>
      </c>
      <c r="Q29" s="11">
        <v>994</v>
      </c>
      <c r="R29" s="16">
        <v>931.46</v>
      </c>
      <c r="S29" s="27"/>
      <c r="T29" s="10">
        <v>62</v>
      </c>
      <c r="U29" s="11">
        <v>1060</v>
      </c>
      <c r="V29" s="16">
        <v>1001.48</v>
      </c>
      <c r="X29" s="10">
        <v>63</v>
      </c>
      <c r="Y29" s="11">
        <v>1059</v>
      </c>
      <c r="Z29" s="16">
        <v>992.79000000000008</v>
      </c>
      <c r="AB29" s="10">
        <v>66</v>
      </c>
      <c r="AC29" s="11">
        <v>1056</v>
      </c>
      <c r="AD29" s="16">
        <v>979.35</v>
      </c>
      <c r="AF29" s="10">
        <v>65</v>
      </c>
      <c r="AG29" s="11">
        <v>1024</v>
      </c>
      <c r="AH29" s="16">
        <v>944.27999999999986</v>
      </c>
      <c r="AJ29" s="10">
        <v>62</v>
      </c>
      <c r="AK29" s="11">
        <v>984</v>
      </c>
      <c r="AL29" s="16">
        <v>901.36</v>
      </c>
      <c r="AN29" s="10">
        <v>62</v>
      </c>
      <c r="AO29" s="11">
        <v>977</v>
      </c>
      <c r="AP29" s="16">
        <v>902.54</v>
      </c>
      <c r="AR29" s="10">
        <v>62</v>
      </c>
      <c r="AS29" s="11">
        <v>1077</v>
      </c>
      <c r="AT29" s="16">
        <v>991.95</v>
      </c>
      <c r="AU29" s="23"/>
      <c r="AV29" s="10">
        <v>62</v>
      </c>
      <c r="AW29" s="11">
        <v>1083</v>
      </c>
      <c r="AX29" s="16">
        <v>1001.77</v>
      </c>
    </row>
    <row r="30" spans="1:50">
      <c r="A30" s="47">
        <f>VLOOKUP("&lt;Zeilentitel_20&gt;",Uebersetzungen!$B$3:$E$331,Uebersetzungen!$B$2+1,FALSE)</f>
        <v>43</v>
      </c>
      <c r="B30" s="9" t="str">
        <f>VLOOKUP("&lt;Zeilentitel_20.1&gt;",Uebersetzungen!$B$3:$E$331,Uebersetzungen!$B$2+1,FALSE)</f>
        <v>Vorbereitende Baustellenarbeiten, Bauinstallation und sonstiges Ausbaugewerbe</v>
      </c>
      <c r="D30" s="10">
        <v>170</v>
      </c>
      <c r="E30" s="17">
        <v>1448</v>
      </c>
      <c r="F30" s="16">
        <v>1325.88</v>
      </c>
      <c r="H30" s="10">
        <v>165</v>
      </c>
      <c r="I30" s="17">
        <v>1439</v>
      </c>
      <c r="J30" s="16">
        <v>1326.9299999999998</v>
      </c>
      <c r="L30" s="10">
        <v>171</v>
      </c>
      <c r="M30" s="17">
        <v>1498</v>
      </c>
      <c r="N30" s="16">
        <v>1390.09</v>
      </c>
      <c r="O30" s="27"/>
      <c r="P30" s="10">
        <v>177</v>
      </c>
      <c r="Q30" s="17">
        <v>1569</v>
      </c>
      <c r="R30" s="16">
        <v>1439.63</v>
      </c>
      <c r="S30" s="27"/>
      <c r="T30" s="10">
        <v>174</v>
      </c>
      <c r="U30" s="17">
        <v>1517</v>
      </c>
      <c r="V30" s="16">
        <v>1393.6599999999999</v>
      </c>
      <c r="X30" s="10">
        <v>181</v>
      </c>
      <c r="Y30" s="17">
        <v>1530</v>
      </c>
      <c r="Z30" s="16">
        <v>1405.69</v>
      </c>
      <c r="AB30" s="10">
        <v>184</v>
      </c>
      <c r="AC30" s="17">
        <v>1566</v>
      </c>
      <c r="AD30" s="16">
        <v>1428.8400000000001</v>
      </c>
      <c r="AF30" s="10">
        <v>182</v>
      </c>
      <c r="AG30" s="17">
        <v>1586</v>
      </c>
      <c r="AH30" s="16">
        <v>1450.24</v>
      </c>
      <c r="AJ30" s="10">
        <v>187</v>
      </c>
      <c r="AK30" s="17">
        <v>1540</v>
      </c>
      <c r="AL30" s="16">
        <v>1405.8100000000002</v>
      </c>
      <c r="AN30" s="10">
        <v>199</v>
      </c>
      <c r="AO30" s="17">
        <v>1579</v>
      </c>
      <c r="AP30" s="16">
        <v>1456.46</v>
      </c>
      <c r="AR30" s="10">
        <v>193</v>
      </c>
      <c r="AS30" s="17">
        <v>1522</v>
      </c>
      <c r="AT30" s="16">
        <v>1407.3099999999997</v>
      </c>
      <c r="AU30" s="23"/>
      <c r="AV30" s="10">
        <v>198</v>
      </c>
      <c r="AW30" s="17">
        <v>1471</v>
      </c>
      <c r="AX30" s="16">
        <v>1350.2000000000003</v>
      </c>
    </row>
    <row r="31" spans="1:50">
      <c r="A31" s="48" t="str">
        <f>VLOOKUP("&lt;Zeilentitel_21&gt;",Uebersetzungen!$B$3:$E$331,Uebersetzungen!$B$2+1,FALSE)</f>
        <v>Sekundärer Sektor</v>
      </c>
      <c r="B31" s="13"/>
      <c r="D31" s="14">
        <v>451</v>
      </c>
      <c r="E31" s="18">
        <v>4085</v>
      </c>
      <c r="F31" s="15">
        <v>3670.0500000000006</v>
      </c>
      <c r="H31" s="14">
        <v>452</v>
      </c>
      <c r="I31" s="18">
        <v>4221</v>
      </c>
      <c r="J31" s="15">
        <v>3803.45</v>
      </c>
      <c r="L31" s="14">
        <v>453</v>
      </c>
      <c r="M31" s="18">
        <v>4425</v>
      </c>
      <c r="N31" s="15">
        <v>3998.01</v>
      </c>
      <c r="O31" s="27"/>
      <c r="P31" s="14">
        <v>463</v>
      </c>
      <c r="Q31" s="18">
        <v>4562</v>
      </c>
      <c r="R31" s="15">
        <v>4105.93</v>
      </c>
      <c r="S31" s="27"/>
      <c r="T31" s="14">
        <v>461</v>
      </c>
      <c r="U31" s="18">
        <v>4594</v>
      </c>
      <c r="V31" s="15">
        <v>4151.8399999999992</v>
      </c>
      <c r="X31" s="14">
        <v>471</v>
      </c>
      <c r="Y31" s="18">
        <v>4514</v>
      </c>
      <c r="Z31" s="15">
        <v>4061.75</v>
      </c>
      <c r="AB31" s="14">
        <v>480</v>
      </c>
      <c r="AC31" s="18">
        <v>4521</v>
      </c>
      <c r="AD31" s="15">
        <v>4035.9700000000003</v>
      </c>
      <c r="AF31" s="14">
        <v>474</v>
      </c>
      <c r="AG31" s="18">
        <v>4503</v>
      </c>
      <c r="AH31" s="15">
        <v>4025.2200000000003</v>
      </c>
      <c r="AJ31" s="14">
        <v>476</v>
      </c>
      <c r="AK31" s="18">
        <v>4395</v>
      </c>
      <c r="AL31" s="15">
        <v>3932.62</v>
      </c>
      <c r="AN31" s="14">
        <v>487</v>
      </c>
      <c r="AO31" s="18">
        <v>4556</v>
      </c>
      <c r="AP31" s="15">
        <v>4094.39</v>
      </c>
      <c r="AR31" s="14">
        <v>474</v>
      </c>
      <c r="AS31" s="18">
        <v>4473</v>
      </c>
      <c r="AT31" s="15">
        <v>4028.7</v>
      </c>
      <c r="AU31" s="23"/>
      <c r="AV31" s="14">
        <v>485</v>
      </c>
      <c r="AW31" s="18">
        <v>4497</v>
      </c>
      <c r="AX31" s="15">
        <v>4034.02</v>
      </c>
    </row>
    <row r="32" spans="1:50">
      <c r="A32" s="47">
        <f>VLOOKUP("&lt;Zeilentitel_22&gt;",Uebersetzungen!$B$3:$E$331,Uebersetzungen!$B$2+1,FALSE)</f>
        <v>45</v>
      </c>
      <c r="B32" s="9" t="str">
        <f>VLOOKUP("&lt;Zeilentitel_22.1&gt;",Uebersetzungen!$B$3:$E$331,Uebersetzungen!$B$2+1,FALSE)</f>
        <v>Handel mit Motorfahrzeugen; Instandhaltung und Reparatur von Motorfahrzeugen</v>
      </c>
      <c r="D32" s="10">
        <v>91</v>
      </c>
      <c r="E32" s="17">
        <v>730</v>
      </c>
      <c r="F32" s="16">
        <v>658.68</v>
      </c>
      <c r="H32" s="10">
        <v>92</v>
      </c>
      <c r="I32" s="17">
        <v>730</v>
      </c>
      <c r="J32" s="16">
        <v>648.91999999999996</v>
      </c>
      <c r="L32" s="10">
        <v>97</v>
      </c>
      <c r="M32" s="17">
        <v>711</v>
      </c>
      <c r="N32" s="16">
        <v>637.91999999999985</v>
      </c>
      <c r="O32" s="27"/>
      <c r="P32" s="10">
        <v>95</v>
      </c>
      <c r="Q32" s="17">
        <v>734</v>
      </c>
      <c r="R32" s="16">
        <v>660.81</v>
      </c>
      <c r="S32" s="27"/>
      <c r="T32" s="10">
        <v>93</v>
      </c>
      <c r="U32" s="17">
        <v>732</v>
      </c>
      <c r="V32" s="16">
        <v>662.79</v>
      </c>
      <c r="X32" s="10">
        <v>103</v>
      </c>
      <c r="Y32" s="17">
        <v>749</v>
      </c>
      <c r="Z32" s="16">
        <v>676.56999999999994</v>
      </c>
      <c r="AB32" s="10">
        <v>98</v>
      </c>
      <c r="AC32" s="17">
        <v>766</v>
      </c>
      <c r="AD32" s="16">
        <v>695.53</v>
      </c>
      <c r="AF32" s="10">
        <v>98</v>
      </c>
      <c r="AG32" s="17">
        <v>763</v>
      </c>
      <c r="AH32" s="16">
        <v>687.65000000000009</v>
      </c>
      <c r="AJ32" s="10">
        <v>99</v>
      </c>
      <c r="AK32" s="17">
        <v>765</v>
      </c>
      <c r="AL32" s="16">
        <v>685.37</v>
      </c>
      <c r="AN32" s="10">
        <v>98</v>
      </c>
      <c r="AO32" s="17">
        <v>786</v>
      </c>
      <c r="AP32" s="16">
        <v>712.4</v>
      </c>
      <c r="AR32" s="10">
        <v>96</v>
      </c>
      <c r="AS32" s="17">
        <v>832</v>
      </c>
      <c r="AT32" s="16">
        <v>749.82</v>
      </c>
      <c r="AU32" s="23"/>
      <c r="AV32" s="10">
        <v>93</v>
      </c>
      <c r="AW32" s="17">
        <v>838</v>
      </c>
      <c r="AX32" s="16">
        <v>747.48</v>
      </c>
    </row>
    <row r="33" spans="1:50">
      <c r="A33" s="47">
        <f>VLOOKUP("&lt;Zeilentitel_23&gt;",Uebersetzungen!$B$3:$E$331,Uebersetzungen!$B$2+1,FALSE)</f>
        <v>46</v>
      </c>
      <c r="B33" s="9" t="str">
        <f>VLOOKUP("&lt;Zeilentitel_23.1&gt;",Uebersetzungen!$B$3:$E$331,Uebersetzungen!$B$2+1,FALSE)</f>
        <v>Grosshandel (ohne Handel mit Motorfahrzeugen)</v>
      </c>
      <c r="D33" s="10">
        <v>105</v>
      </c>
      <c r="E33" s="11">
        <v>1006</v>
      </c>
      <c r="F33" s="16">
        <v>886.74</v>
      </c>
      <c r="H33" s="10">
        <v>108</v>
      </c>
      <c r="I33" s="11">
        <v>986</v>
      </c>
      <c r="J33" s="16">
        <v>863.9899999999999</v>
      </c>
      <c r="L33" s="10">
        <v>119</v>
      </c>
      <c r="M33" s="11">
        <v>996</v>
      </c>
      <c r="N33" s="16">
        <v>877.7600000000001</v>
      </c>
      <c r="O33" s="27"/>
      <c r="P33" s="10">
        <v>119</v>
      </c>
      <c r="Q33" s="11">
        <v>994</v>
      </c>
      <c r="R33" s="16">
        <v>871.16</v>
      </c>
      <c r="S33" s="27"/>
      <c r="T33" s="10">
        <v>129</v>
      </c>
      <c r="U33" s="11">
        <v>973</v>
      </c>
      <c r="V33" s="16">
        <v>858.22</v>
      </c>
      <c r="X33" s="10">
        <v>133</v>
      </c>
      <c r="Y33" s="11">
        <v>1016</v>
      </c>
      <c r="Z33" s="16">
        <v>893.95999999999992</v>
      </c>
      <c r="AB33" s="10">
        <v>130</v>
      </c>
      <c r="AC33" s="11">
        <v>1044</v>
      </c>
      <c r="AD33" s="16">
        <v>917.23</v>
      </c>
      <c r="AF33" s="10">
        <v>139</v>
      </c>
      <c r="AG33" s="11">
        <v>1036</v>
      </c>
      <c r="AH33" s="16">
        <v>899.37000000000012</v>
      </c>
      <c r="AJ33" s="10">
        <v>147</v>
      </c>
      <c r="AK33" s="11">
        <v>1089</v>
      </c>
      <c r="AL33" s="16">
        <v>956.48</v>
      </c>
      <c r="AN33" s="10">
        <v>142</v>
      </c>
      <c r="AO33" s="11">
        <v>1074</v>
      </c>
      <c r="AP33" s="16">
        <v>938.80000000000007</v>
      </c>
      <c r="AR33" s="10">
        <v>149</v>
      </c>
      <c r="AS33" s="11">
        <v>1060</v>
      </c>
      <c r="AT33" s="16">
        <v>926.21000000000015</v>
      </c>
      <c r="AU33" s="23"/>
      <c r="AV33" s="10">
        <v>148</v>
      </c>
      <c r="AW33" s="11">
        <v>1043</v>
      </c>
      <c r="AX33" s="16">
        <v>913.26</v>
      </c>
    </row>
    <row r="34" spans="1:50">
      <c r="A34" s="47">
        <f>VLOOKUP("&lt;Zeilentitel_24&gt;",Uebersetzungen!$B$3:$E$331,Uebersetzungen!$B$2+1,FALSE)</f>
        <v>47</v>
      </c>
      <c r="B34" s="9" t="str">
        <f>VLOOKUP("&lt;Zeilentitel_24.1&gt;",Uebersetzungen!$B$3:$E$331,Uebersetzungen!$B$2+1,FALSE)</f>
        <v>Detailhandel (ohne Handel mit Motorfahrzeugen)</v>
      </c>
      <c r="D34" s="10">
        <v>414</v>
      </c>
      <c r="E34" s="11">
        <v>2776</v>
      </c>
      <c r="F34" s="16">
        <v>2048.5100000000002</v>
      </c>
      <c r="H34" s="10">
        <v>419</v>
      </c>
      <c r="I34" s="11">
        <v>2751</v>
      </c>
      <c r="J34" s="16">
        <v>2028.88</v>
      </c>
      <c r="L34" s="10">
        <v>419</v>
      </c>
      <c r="M34" s="11">
        <v>2671</v>
      </c>
      <c r="N34" s="16">
        <v>1989.1999999999998</v>
      </c>
      <c r="O34" s="27"/>
      <c r="P34" s="10">
        <v>434</v>
      </c>
      <c r="Q34" s="11">
        <v>2786</v>
      </c>
      <c r="R34" s="16">
        <v>2048.94</v>
      </c>
      <c r="S34" s="27"/>
      <c r="T34" s="10">
        <v>424</v>
      </c>
      <c r="U34" s="11">
        <v>2819</v>
      </c>
      <c r="V34" s="16">
        <v>2070.8300000000004</v>
      </c>
      <c r="X34" s="10">
        <v>426</v>
      </c>
      <c r="Y34" s="11">
        <v>2836</v>
      </c>
      <c r="Z34" s="16">
        <v>2087.17</v>
      </c>
      <c r="AB34" s="10">
        <v>435</v>
      </c>
      <c r="AC34" s="11">
        <v>2865</v>
      </c>
      <c r="AD34" s="16">
        <v>2146.09</v>
      </c>
      <c r="AF34" s="10">
        <v>452</v>
      </c>
      <c r="AG34" s="11">
        <v>2991</v>
      </c>
      <c r="AH34" s="16">
        <v>2227.73</v>
      </c>
      <c r="AJ34" s="10">
        <v>453</v>
      </c>
      <c r="AK34" s="11">
        <v>3087</v>
      </c>
      <c r="AL34" s="16">
        <v>2302.35</v>
      </c>
      <c r="AN34" s="10">
        <v>455</v>
      </c>
      <c r="AO34" s="11">
        <v>3072</v>
      </c>
      <c r="AP34" s="16">
        <v>2295.94</v>
      </c>
      <c r="AR34" s="10">
        <v>451</v>
      </c>
      <c r="AS34" s="11">
        <v>3149</v>
      </c>
      <c r="AT34" s="16">
        <v>2335.36</v>
      </c>
      <c r="AU34" s="23"/>
      <c r="AV34" s="10">
        <v>447</v>
      </c>
      <c r="AW34" s="11">
        <v>3067</v>
      </c>
      <c r="AX34" s="16">
        <v>2266.9300000000003</v>
      </c>
    </row>
    <row r="35" spans="1:50">
      <c r="A35" s="47">
        <f>VLOOKUP("&lt;Zeilentitel_25&gt;",Uebersetzungen!$B$3:$E$331,Uebersetzungen!$B$2+1,FALSE)</f>
        <v>49</v>
      </c>
      <c r="B35" s="9" t="str">
        <f>VLOOKUP("&lt;Zeilentitel_25.1&gt;",Uebersetzungen!$B$3:$E$331,Uebersetzungen!$B$2+1,FALSE)</f>
        <v>Landverkehr und Transport in Rohrfernleitungen</v>
      </c>
      <c r="D35" s="10">
        <v>60</v>
      </c>
      <c r="E35" s="11">
        <v>1154</v>
      </c>
      <c r="F35" s="16">
        <v>967.54</v>
      </c>
      <c r="H35" s="10">
        <v>59</v>
      </c>
      <c r="I35" s="11">
        <v>1140</v>
      </c>
      <c r="J35" s="16">
        <v>978.54000000000008</v>
      </c>
      <c r="L35" s="10">
        <v>65</v>
      </c>
      <c r="M35" s="11">
        <v>1104</v>
      </c>
      <c r="N35" s="16">
        <v>949.94</v>
      </c>
      <c r="O35" s="27"/>
      <c r="P35" s="10">
        <v>75</v>
      </c>
      <c r="Q35" s="11">
        <v>1117</v>
      </c>
      <c r="R35" s="16">
        <v>944.09000000000015</v>
      </c>
      <c r="S35" s="27"/>
      <c r="T35" s="10">
        <v>74</v>
      </c>
      <c r="U35" s="11">
        <v>1094</v>
      </c>
      <c r="V35" s="16">
        <v>924.67000000000007</v>
      </c>
      <c r="X35" s="10">
        <v>72</v>
      </c>
      <c r="Y35" s="11">
        <v>1102</v>
      </c>
      <c r="Z35" s="16">
        <v>914.58999999999992</v>
      </c>
      <c r="AB35" s="10">
        <v>72</v>
      </c>
      <c r="AC35" s="11">
        <v>1092</v>
      </c>
      <c r="AD35" s="16">
        <v>914.76</v>
      </c>
      <c r="AF35" s="10">
        <v>74</v>
      </c>
      <c r="AG35" s="11">
        <v>1107</v>
      </c>
      <c r="AH35" s="16">
        <v>941.54</v>
      </c>
      <c r="AJ35" s="10">
        <v>72</v>
      </c>
      <c r="AK35" s="11">
        <v>1179</v>
      </c>
      <c r="AL35" s="16">
        <v>1005.73</v>
      </c>
      <c r="AN35" s="10">
        <v>67</v>
      </c>
      <c r="AO35" s="11">
        <v>1138</v>
      </c>
      <c r="AP35" s="16">
        <v>955.35</v>
      </c>
      <c r="AR35" s="10">
        <v>68</v>
      </c>
      <c r="AS35" s="11">
        <v>1125</v>
      </c>
      <c r="AT35" s="16">
        <v>957.35000000000014</v>
      </c>
      <c r="AU35" s="23"/>
      <c r="AV35" s="10">
        <v>65</v>
      </c>
      <c r="AW35" s="11">
        <v>1110</v>
      </c>
      <c r="AX35" s="16">
        <v>946.07999999999993</v>
      </c>
    </row>
    <row r="36" spans="1:50">
      <c r="A36" s="47" t="str">
        <f>VLOOKUP("&lt;Zeilentitel_26&gt;",Uebersetzungen!$B$3:$E$331,Uebersetzungen!$B$2+1,FALSE)</f>
        <v>50 + 51</v>
      </c>
      <c r="B36" s="9" t="str">
        <f>VLOOKUP("&lt;Zeilentitel_26.1&gt;",Uebersetzungen!$B$3:$E$331,Uebersetzungen!$B$2+1,FALSE)</f>
        <v>Schifffahrt und Luftfahrt</v>
      </c>
      <c r="D36" s="10" t="s">
        <v>74</v>
      </c>
      <c r="E36" s="11" t="s">
        <v>74</v>
      </c>
      <c r="F36" s="16" t="s">
        <v>74</v>
      </c>
      <c r="H36" s="10">
        <v>0</v>
      </c>
      <c r="I36" s="11">
        <v>0</v>
      </c>
      <c r="J36" s="16">
        <v>0</v>
      </c>
      <c r="L36" s="10">
        <v>0</v>
      </c>
      <c r="M36" s="11">
        <v>0</v>
      </c>
      <c r="N36" s="16">
        <v>0</v>
      </c>
      <c r="O36" s="27"/>
      <c r="P36" s="10">
        <v>0</v>
      </c>
      <c r="Q36" s="11">
        <v>0</v>
      </c>
      <c r="R36" s="16">
        <v>0</v>
      </c>
      <c r="S36" s="27"/>
      <c r="T36" s="10">
        <v>0</v>
      </c>
      <c r="U36" s="11">
        <v>0</v>
      </c>
      <c r="V36" s="16">
        <v>0</v>
      </c>
      <c r="X36" s="10">
        <v>0</v>
      </c>
      <c r="Y36" s="11">
        <v>0</v>
      </c>
      <c r="Z36" s="16">
        <v>0</v>
      </c>
      <c r="AB36" s="10">
        <v>0</v>
      </c>
      <c r="AC36" s="11">
        <v>0</v>
      </c>
      <c r="AD36" s="16">
        <v>0</v>
      </c>
      <c r="AF36" s="10" t="s">
        <v>74</v>
      </c>
      <c r="AG36" s="11" t="s">
        <v>74</v>
      </c>
      <c r="AH36" s="16" t="s">
        <v>74</v>
      </c>
      <c r="AJ36" s="10" t="s">
        <v>74</v>
      </c>
      <c r="AK36" s="11" t="s">
        <v>74</v>
      </c>
      <c r="AL36" s="16" t="s">
        <v>74</v>
      </c>
      <c r="AN36" s="10" t="s">
        <v>74</v>
      </c>
      <c r="AO36" s="11" t="s">
        <v>74</v>
      </c>
      <c r="AP36" s="16" t="s">
        <v>74</v>
      </c>
      <c r="AR36" s="10" t="s">
        <v>74</v>
      </c>
      <c r="AS36" s="11" t="s">
        <v>74</v>
      </c>
      <c r="AT36" s="16" t="s">
        <v>74</v>
      </c>
      <c r="AU36" s="23"/>
      <c r="AV36" s="10" t="s">
        <v>74</v>
      </c>
      <c r="AW36" s="11" t="s">
        <v>74</v>
      </c>
      <c r="AX36" s="16" t="s">
        <v>74</v>
      </c>
    </row>
    <row r="37" spans="1:50">
      <c r="A37" s="47">
        <f>VLOOKUP("&lt;Zeilentitel_27&gt;",Uebersetzungen!$B$3:$E$331,Uebersetzungen!$B$2+1,FALSE)</f>
        <v>52</v>
      </c>
      <c r="B37" s="9" t="str">
        <f>VLOOKUP("&lt;Zeilentitel_27.1&gt;",Uebersetzungen!$B$3:$E$331,Uebersetzungen!$B$2+1,FALSE)</f>
        <v>Lagerei sowie Erbringung von sonstigen Dienstleistungen für den Verkehr</v>
      </c>
      <c r="D37" s="10">
        <v>12</v>
      </c>
      <c r="E37" s="11">
        <v>162</v>
      </c>
      <c r="F37" s="16">
        <v>139.69</v>
      </c>
      <c r="H37" s="10">
        <v>13</v>
      </c>
      <c r="I37" s="11">
        <v>167</v>
      </c>
      <c r="J37" s="16">
        <v>142.29000000000002</v>
      </c>
      <c r="L37" s="10">
        <v>12</v>
      </c>
      <c r="M37" s="11">
        <v>170</v>
      </c>
      <c r="N37" s="16">
        <v>143.78</v>
      </c>
      <c r="O37" s="27"/>
      <c r="P37" s="10">
        <v>13</v>
      </c>
      <c r="Q37" s="11">
        <v>161</v>
      </c>
      <c r="R37" s="16">
        <v>138.97</v>
      </c>
      <c r="S37" s="27"/>
      <c r="T37" s="10">
        <v>16</v>
      </c>
      <c r="U37" s="11">
        <v>165</v>
      </c>
      <c r="V37" s="16">
        <v>138.26999999999998</v>
      </c>
      <c r="X37" s="10">
        <v>15</v>
      </c>
      <c r="Y37" s="11">
        <v>159</v>
      </c>
      <c r="Z37" s="16">
        <v>134.36000000000001</v>
      </c>
      <c r="AB37" s="10">
        <v>15</v>
      </c>
      <c r="AC37" s="11">
        <v>163</v>
      </c>
      <c r="AD37" s="16">
        <v>138.69999999999999</v>
      </c>
      <c r="AF37" s="10">
        <v>15</v>
      </c>
      <c r="AG37" s="11">
        <v>193</v>
      </c>
      <c r="AH37" s="16">
        <v>165.69</v>
      </c>
      <c r="AJ37" s="10">
        <v>13</v>
      </c>
      <c r="AK37" s="11">
        <v>197</v>
      </c>
      <c r="AL37" s="16">
        <v>170.70999999999998</v>
      </c>
      <c r="AN37" s="10">
        <v>13</v>
      </c>
      <c r="AO37" s="11">
        <v>207</v>
      </c>
      <c r="AP37" s="16">
        <v>182.13</v>
      </c>
      <c r="AR37" s="10">
        <v>12</v>
      </c>
      <c r="AS37" s="11">
        <v>206</v>
      </c>
      <c r="AT37" s="16">
        <v>182.73000000000002</v>
      </c>
      <c r="AU37" s="23"/>
      <c r="AV37" s="10">
        <v>12</v>
      </c>
      <c r="AW37" s="11">
        <v>218</v>
      </c>
      <c r="AX37" s="16">
        <v>196.66</v>
      </c>
    </row>
    <row r="38" spans="1:50">
      <c r="A38" s="47">
        <f>VLOOKUP("&lt;Zeilentitel_28&gt;",Uebersetzungen!$B$3:$E$331,Uebersetzungen!$B$2+1,FALSE)</f>
        <v>53</v>
      </c>
      <c r="B38" s="9" t="str">
        <f>VLOOKUP("&lt;Zeilentitel_28.1&gt;",Uebersetzungen!$B$3:$E$331,Uebersetzungen!$B$2+1,FALSE)</f>
        <v>Post-, Kurier- und Expressdienste</v>
      </c>
      <c r="D38" s="10">
        <v>16</v>
      </c>
      <c r="E38" s="11">
        <v>304</v>
      </c>
      <c r="F38" s="16">
        <v>181.59</v>
      </c>
      <c r="H38" s="10">
        <v>17</v>
      </c>
      <c r="I38" s="11">
        <v>332</v>
      </c>
      <c r="J38" s="16">
        <v>213.92</v>
      </c>
      <c r="L38" s="10">
        <v>17</v>
      </c>
      <c r="M38" s="11">
        <v>340</v>
      </c>
      <c r="N38" s="16">
        <v>222.09</v>
      </c>
      <c r="O38" s="27"/>
      <c r="P38" s="10">
        <v>22</v>
      </c>
      <c r="Q38" s="11">
        <v>369</v>
      </c>
      <c r="R38" s="16">
        <v>217.77</v>
      </c>
      <c r="S38" s="27"/>
      <c r="T38" s="10">
        <v>24</v>
      </c>
      <c r="U38" s="11">
        <v>393</v>
      </c>
      <c r="V38" s="16">
        <v>224.37</v>
      </c>
      <c r="X38" s="10">
        <v>23</v>
      </c>
      <c r="Y38" s="11">
        <v>388</v>
      </c>
      <c r="Z38" s="16">
        <v>239.68</v>
      </c>
      <c r="AB38" s="10">
        <v>24</v>
      </c>
      <c r="AC38" s="11">
        <v>435</v>
      </c>
      <c r="AD38" s="16">
        <v>251.27</v>
      </c>
      <c r="AF38" s="10">
        <v>26</v>
      </c>
      <c r="AG38" s="11">
        <v>480</v>
      </c>
      <c r="AH38" s="16">
        <v>275.38</v>
      </c>
      <c r="AJ38" s="10">
        <v>30</v>
      </c>
      <c r="AK38" s="11">
        <v>537</v>
      </c>
      <c r="AL38" s="16">
        <v>290.12</v>
      </c>
      <c r="AN38" s="10">
        <v>31</v>
      </c>
      <c r="AO38" s="11">
        <v>553</v>
      </c>
      <c r="AP38" s="16">
        <v>297.39000000000004</v>
      </c>
      <c r="AR38" s="10">
        <v>32</v>
      </c>
      <c r="AS38" s="11">
        <v>600</v>
      </c>
      <c r="AT38" s="16">
        <v>315.94999999999987</v>
      </c>
      <c r="AU38" s="23"/>
      <c r="AV38" s="10">
        <v>33</v>
      </c>
      <c r="AW38" s="11">
        <v>596</v>
      </c>
      <c r="AX38" s="16">
        <v>314.38999999999993</v>
      </c>
    </row>
    <row r="39" spans="1:50">
      <c r="A39" s="47">
        <f>VLOOKUP("&lt;Zeilentitel_29&gt;",Uebersetzungen!$B$3:$E$331,Uebersetzungen!$B$2+1,FALSE)</f>
        <v>55</v>
      </c>
      <c r="B39" s="9" t="str">
        <f>VLOOKUP("&lt;Zeilentitel_29.1&gt;",Uebersetzungen!$B$3:$E$331,Uebersetzungen!$B$2+1,FALSE)</f>
        <v>Beherbergung</v>
      </c>
      <c r="D39" s="10">
        <v>80</v>
      </c>
      <c r="E39" s="11">
        <v>1416</v>
      </c>
      <c r="F39" s="16">
        <v>1256.1400000000001</v>
      </c>
      <c r="H39" s="10">
        <v>82</v>
      </c>
      <c r="I39" s="11">
        <v>1332</v>
      </c>
      <c r="J39" s="16">
        <v>1136.57</v>
      </c>
      <c r="L39" s="10">
        <v>78</v>
      </c>
      <c r="M39" s="11">
        <v>1300</v>
      </c>
      <c r="N39" s="16">
        <v>1137.3899999999999</v>
      </c>
      <c r="O39" s="27"/>
      <c r="P39" s="10">
        <v>81</v>
      </c>
      <c r="Q39" s="11">
        <v>1448</v>
      </c>
      <c r="R39" s="16">
        <v>1253.99</v>
      </c>
      <c r="S39" s="27"/>
      <c r="T39" s="10">
        <v>92</v>
      </c>
      <c r="U39" s="11">
        <v>1379</v>
      </c>
      <c r="V39" s="16">
        <v>1204.1199999999999</v>
      </c>
      <c r="X39" s="10">
        <v>97</v>
      </c>
      <c r="Y39" s="11">
        <v>1313</v>
      </c>
      <c r="Z39" s="16">
        <v>1138.03</v>
      </c>
      <c r="AB39" s="10">
        <v>97</v>
      </c>
      <c r="AC39" s="11">
        <v>1359</v>
      </c>
      <c r="AD39" s="16">
        <v>1186.99</v>
      </c>
      <c r="AF39" s="10">
        <v>96</v>
      </c>
      <c r="AG39" s="11">
        <v>1369</v>
      </c>
      <c r="AH39" s="16">
        <v>1207.8800000000001</v>
      </c>
      <c r="AJ39" s="10">
        <v>100</v>
      </c>
      <c r="AK39" s="11">
        <v>1450</v>
      </c>
      <c r="AL39" s="16">
        <v>1267.1099999999999</v>
      </c>
      <c r="AN39" s="10">
        <v>107</v>
      </c>
      <c r="AO39" s="11">
        <v>1499</v>
      </c>
      <c r="AP39" s="16">
        <v>1300.2599999999998</v>
      </c>
      <c r="AR39" s="10">
        <v>104</v>
      </c>
      <c r="AS39" s="11">
        <v>1381</v>
      </c>
      <c r="AT39" s="16">
        <v>1196.6899999999998</v>
      </c>
      <c r="AU39" s="23"/>
      <c r="AV39" s="10">
        <v>103</v>
      </c>
      <c r="AW39" s="11">
        <v>1379</v>
      </c>
      <c r="AX39" s="16">
        <v>1174.96</v>
      </c>
    </row>
    <row r="40" spans="1:50">
      <c r="A40" s="47">
        <f>VLOOKUP("&lt;Zeilentitel_30&gt;",Uebersetzungen!$B$3:$E$331,Uebersetzungen!$B$2+1,FALSE)</f>
        <v>56</v>
      </c>
      <c r="B40" s="9" t="str">
        <f>VLOOKUP("&lt;Zeilentitel_30.1&gt;",Uebersetzungen!$B$3:$E$331,Uebersetzungen!$B$2+1,FALSE)</f>
        <v>Gastronomie</v>
      </c>
      <c r="D40" s="10">
        <v>204</v>
      </c>
      <c r="E40" s="11">
        <v>1497</v>
      </c>
      <c r="F40" s="16">
        <v>1144.0999999999999</v>
      </c>
      <c r="H40" s="10">
        <v>216</v>
      </c>
      <c r="I40" s="11">
        <v>1507</v>
      </c>
      <c r="J40" s="16">
        <v>1156.6399999999999</v>
      </c>
      <c r="L40" s="10">
        <v>224</v>
      </c>
      <c r="M40" s="11">
        <v>1506</v>
      </c>
      <c r="N40" s="16">
        <v>1145.6199999999999</v>
      </c>
      <c r="O40" s="27"/>
      <c r="P40" s="10">
        <v>225</v>
      </c>
      <c r="Q40" s="11">
        <v>1575</v>
      </c>
      <c r="R40" s="16">
        <v>1147.6099999999999</v>
      </c>
      <c r="S40" s="27"/>
      <c r="T40" s="10">
        <v>228</v>
      </c>
      <c r="U40" s="11">
        <v>1570</v>
      </c>
      <c r="V40" s="16">
        <v>1176.6300000000001</v>
      </c>
      <c r="X40" s="10">
        <v>228</v>
      </c>
      <c r="Y40" s="11">
        <v>1532</v>
      </c>
      <c r="Z40" s="16">
        <v>1126.8200000000002</v>
      </c>
      <c r="AB40" s="10">
        <v>230</v>
      </c>
      <c r="AC40" s="11">
        <v>1544</v>
      </c>
      <c r="AD40" s="16">
        <v>1138.76</v>
      </c>
      <c r="AF40" s="10">
        <v>218</v>
      </c>
      <c r="AG40" s="11">
        <v>1483</v>
      </c>
      <c r="AH40" s="16">
        <v>1083.5200000000002</v>
      </c>
      <c r="AJ40" s="10">
        <v>223</v>
      </c>
      <c r="AK40" s="11">
        <v>1504</v>
      </c>
      <c r="AL40" s="16">
        <v>1074.4800000000002</v>
      </c>
      <c r="AN40" s="10">
        <v>215</v>
      </c>
      <c r="AO40" s="11">
        <v>1480</v>
      </c>
      <c r="AP40" s="16">
        <v>1055.49</v>
      </c>
      <c r="AR40" s="10">
        <v>224</v>
      </c>
      <c r="AS40" s="11">
        <v>1600</v>
      </c>
      <c r="AT40" s="16">
        <v>1156.8799999999999</v>
      </c>
      <c r="AU40" s="23"/>
      <c r="AV40" s="10">
        <v>226</v>
      </c>
      <c r="AW40" s="11">
        <v>1788</v>
      </c>
      <c r="AX40" s="16">
        <v>1307.0299999999997</v>
      </c>
    </row>
    <row r="41" spans="1:50">
      <c r="A41" s="47" t="str">
        <f>VLOOKUP("&lt;Zeilentitel_31&gt;",Uebersetzungen!$B$3:$E$331,Uebersetzungen!$B$2+1,FALSE)</f>
        <v>58 bis 60</v>
      </c>
      <c r="B41" s="9" t="str">
        <f>VLOOKUP("&lt;Zeilentitel_31.1&gt;",Uebersetzungen!$B$3:$E$331,Uebersetzungen!$B$2+1,FALSE)</f>
        <v>Verlagswesen, audiovisuelle Medien und Rundfunk</v>
      </c>
      <c r="D41" s="10">
        <v>31</v>
      </c>
      <c r="E41" s="11">
        <v>507</v>
      </c>
      <c r="F41" s="16">
        <v>367.52</v>
      </c>
      <c r="H41" s="10">
        <v>31</v>
      </c>
      <c r="I41" s="11">
        <v>519</v>
      </c>
      <c r="J41" s="16">
        <v>372.64</v>
      </c>
      <c r="L41" s="10">
        <v>26</v>
      </c>
      <c r="M41" s="11">
        <v>530</v>
      </c>
      <c r="N41" s="16">
        <v>388.34</v>
      </c>
      <c r="O41" s="27"/>
      <c r="P41" s="10">
        <v>29</v>
      </c>
      <c r="Q41" s="11">
        <v>559</v>
      </c>
      <c r="R41" s="16">
        <v>418.26000000000005</v>
      </c>
      <c r="S41" s="27"/>
      <c r="T41" s="10">
        <v>31</v>
      </c>
      <c r="U41" s="11">
        <v>565</v>
      </c>
      <c r="V41" s="16">
        <v>407.02</v>
      </c>
      <c r="X41" s="10">
        <v>32</v>
      </c>
      <c r="Y41" s="11">
        <v>624</v>
      </c>
      <c r="Z41" s="16">
        <v>452.98</v>
      </c>
      <c r="AB41" s="10">
        <v>32</v>
      </c>
      <c r="AC41" s="11">
        <v>648</v>
      </c>
      <c r="AD41" s="16">
        <v>443.28000000000003</v>
      </c>
      <c r="AF41" s="10">
        <v>36</v>
      </c>
      <c r="AG41" s="11">
        <v>703</v>
      </c>
      <c r="AH41" s="16">
        <v>463.1</v>
      </c>
      <c r="AJ41" s="10">
        <v>32</v>
      </c>
      <c r="AK41" s="11">
        <v>658</v>
      </c>
      <c r="AL41" s="16">
        <v>441.59</v>
      </c>
      <c r="AN41" s="10">
        <v>30</v>
      </c>
      <c r="AO41" s="11">
        <v>626</v>
      </c>
      <c r="AP41" s="16">
        <v>441.09000000000003</v>
      </c>
      <c r="AR41" s="10">
        <v>29</v>
      </c>
      <c r="AS41" s="11">
        <v>645</v>
      </c>
      <c r="AT41" s="16">
        <v>440.98</v>
      </c>
      <c r="AU41" s="23"/>
      <c r="AV41" s="10">
        <v>27</v>
      </c>
      <c r="AW41" s="11">
        <v>642</v>
      </c>
      <c r="AX41" s="16">
        <v>437.09999999999997</v>
      </c>
    </row>
    <row r="42" spans="1:50">
      <c r="A42" s="47">
        <f>VLOOKUP("&lt;Zeilentitel_32&gt;",Uebersetzungen!$B$3:$E$331,Uebersetzungen!$B$2+1,FALSE)</f>
        <v>61</v>
      </c>
      <c r="B42" s="9" t="str">
        <f>VLOOKUP("&lt;Zeilentitel_32.1&gt;",Uebersetzungen!$B$3:$E$331,Uebersetzungen!$B$2+1,FALSE)</f>
        <v>Telekommunikation</v>
      </c>
      <c r="D42" s="10">
        <v>8</v>
      </c>
      <c r="E42" s="11">
        <v>275</v>
      </c>
      <c r="F42" s="16">
        <v>244.1</v>
      </c>
      <c r="H42" s="10">
        <v>10</v>
      </c>
      <c r="I42" s="11">
        <v>315</v>
      </c>
      <c r="J42" s="16">
        <v>273.54000000000002</v>
      </c>
      <c r="L42" s="10">
        <v>12</v>
      </c>
      <c r="M42" s="11">
        <v>346</v>
      </c>
      <c r="N42" s="16">
        <v>306.24</v>
      </c>
      <c r="O42" s="27"/>
      <c r="P42" s="10">
        <v>17</v>
      </c>
      <c r="Q42" s="11">
        <v>366</v>
      </c>
      <c r="R42" s="16">
        <v>329.25</v>
      </c>
      <c r="S42" s="27"/>
      <c r="T42" s="10">
        <v>17</v>
      </c>
      <c r="U42" s="11">
        <v>384</v>
      </c>
      <c r="V42" s="16">
        <v>346.87</v>
      </c>
      <c r="X42" s="10">
        <v>16</v>
      </c>
      <c r="Y42" s="11">
        <v>414</v>
      </c>
      <c r="Z42" s="16">
        <v>364.98</v>
      </c>
      <c r="AB42" s="10">
        <v>16</v>
      </c>
      <c r="AC42" s="11">
        <v>434</v>
      </c>
      <c r="AD42" s="16">
        <v>389.83</v>
      </c>
      <c r="AF42" s="10">
        <v>14</v>
      </c>
      <c r="AG42" s="11">
        <v>444</v>
      </c>
      <c r="AH42" s="16">
        <v>409.7</v>
      </c>
      <c r="AJ42" s="10">
        <v>15</v>
      </c>
      <c r="AK42" s="11">
        <v>392</v>
      </c>
      <c r="AL42" s="16">
        <v>363.46000000000004</v>
      </c>
      <c r="AN42" s="10">
        <v>18</v>
      </c>
      <c r="AO42" s="11">
        <v>454</v>
      </c>
      <c r="AP42" s="16">
        <v>419.19</v>
      </c>
      <c r="AR42" s="10">
        <v>21</v>
      </c>
      <c r="AS42" s="11">
        <v>476</v>
      </c>
      <c r="AT42" s="16">
        <v>442.72</v>
      </c>
      <c r="AU42" s="23"/>
      <c r="AV42" s="10">
        <v>21</v>
      </c>
      <c r="AW42" s="11">
        <v>508</v>
      </c>
      <c r="AX42" s="16">
        <v>476.92</v>
      </c>
    </row>
    <row r="43" spans="1:50">
      <c r="A43" s="47" t="str">
        <f>VLOOKUP("&lt;Zeilentitel_33&gt;",Uebersetzungen!$B$3:$E$331,Uebersetzungen!$B$2+1,FALSE)</f>
        <v>62 + 63</v>
      </c>
      <c r="B43" s="9" t="str">
        <f>VLOOKUP("&lt;Zeilentitel_33.1&gt;",Uebersetzungen!$B$3:$E$331,Uebersetzungen!$B$2+1,FALSE)</f>
        <v>Informationstechnologische und Informationsdienstleistungen</v>
      </c>
      <c r="D43" s="10">
        <v>102</v>
      </c>
      <c r="E43" s="11">
        <v>830</v>
      </c>
      <c r="F43" s="16">
        <v>687.18000000000006</v>
      </c>
      <c r="H43" s="10">
        <v>99</v>
      </c>
      <c r="I43" s="11">
        <v>791</v>
      </c>
      <c r="J43" s="16">
        <v>646.50999999999988</v>
      </c>
      <c r="L43" s="10">
        <v>87</v>
      </c>
      <c r="M43" s="11">
        <v>721</v>
      </c>
      <c r="N43" s="16">
        <v>601.34</v>
      </c>
      <c r="O43" s="27"/>
      <c r="P43" s="10">
        <v>85</v>
      </c>
      <c r="Q43" s="11">
        <v>761</v>
      </c>
      <c r="R43" s="16">
        <v>624.65</v>
      </c>
      <c r="S43" s="27"/>
      <c r="T43" s="10">
        <v>76</v>
      </c>
      <c r="U43" s="11">
        <v>696</v>
      </c>
      <c r="V43" s="16">
        <v>581.92999999999995</v>
      </c>
      <c r="X43" s="10">
        <v>84</v>
      </c>
      <c r="Y43" s="11">
        <v>677</v>
      </c>
      <c r="Z43" s="16">
        <v>550.59999999999991</v>
      </c>
      <c r="AB43" s="10">
        <v>76</v>
      </c>
      <c r="AC43" s="11">
        <v>622</v>
      </c>
      <c r="AD43" s="16">
        <v>506.39</v>
      </c>
      <c r="AF43" s="10">
        <v>80</v>
      </c>
      <c r="AG43" s="11">
        <v>564</v>
      </c>
      <c r="AH43" s="16">
        <v>447.80999999999995</v>
      </c>
      <c r="AJ43" s="10">
        <v>82</v>
      </c>
      <c r="AK43" s="11">
        <v>602</v>
      </c>
      <c r="AL43" s="16">
        <v>482.09999999999997</v>
      </c>
      <c r="AN43" s="10">
        <v>76</v>
      </c>
      <c r="AO43" s="11">
        <v>620</v>
      </c>
      <c r="AP43" s="16">
        <v>509.37</v>
      </c>
      <c r="AR43" s="10">
        <v>73</v>
      </c>
      <c r="AS43" s="11">
        <v>559</v>
      </c>
      <c r="AT43" s="16">
        <v>493.15</v>
      </c>
      <c r="AU43" s="23"/>
      <c r="AV43" s="10">
        <v>76</v>
      </c>
      <c r="AW43" s="11">
        <v>539</v>
      </c>
      <c r="AX43" s="16">
        <v>476.48999999999995</v>
      </c>
    </row>
    <row r="44" spans="1:50">
      <c r="A44" s="47">
        <f>VLOOKUP("&lt;Zeilentitel_34&gt;",Uebersetzungen!$B$3:$E$331,Uebersetzungen!$B$2+1,FALSE)</f>
        <v>64</v>
      </c>
      <c r="B44" s="9" t="str">
        <f>VLOOKUP("&lt;Zeilentitel_34.1&gt;",Uebersetzungen!$B$3:$E$331,Uebersetzungen!$B$2+1,FALSE)</f>
        <v>Erbringung von Finanzdienstleistungen</v>
      </c>
      <c r="D44" s="10">
        <v>63</v>
      </c>
      <c r="E44" s="11">
        <v>897</v>
      </c>
      <c r="F44" s="16">
        <v>741.51</v>
      </c>
      <c r="H44" s="10">
        <v>68</v>
      </c>
      <c r="I44" s="11">
        <v>904</v>
      </c>
      <c r="J44" s="16">
        <v>755.1</v>
      </c>
      <c r="L44" s="10">
        <v>73</v>
      </c>
      <c r="M44" s="11">
        <v>878</v>
      </c>
      <c r="N44" s="16">
        <v>732.79</v>
      </c>
      <c r="O44" s="27"/>
      <c r="P44" s="10">
        <v>77</v>
      </c>
      <c r="Q44" s="11">
        <v>869</v>
      </c>
      <c r="R44" s="16">
        <v>710.59</v>
      </c>
      <c r="S44" s="27"/>
      <c r="T44" s="10">
        <v>81</v>
      </c>
      <c r="U44" s="11">
        <v>879</v>
      </c>
      <c r="V44" s="16">
        <v>740.28</v>
      </c>
      <c r="X44" s="10">
        <v>87</v>
      </c>
      <c r="Y44" s="11">
        <v>897</v>
      </c>
      <c r="Z44" s="16">
        <v>760.94</v>
      </c>
      <c r="AB44" s="10">
        <v>86</v>
      </c>
      <c r="AC44" s="11">
        <v>929</v>
      </c>
      <c r="AD44" s="16">
        <v>789.87</v>
      </c>
      <c r="AF44" s="10">
        <v>82</v>
      </c>
      <c r="AG44" s="11">
        <v>935</v>
      </c>
      <c r="AH44" s="16">
        <v>790.12</v>
      </c>
      <c r="AJ44" s="10">
        <v>80</v>
      </c>
      <c r="AK44" s="11">
        <v>880</v>
      </c>
      <c r="AL44" s="16">
        <v>745.75</v>
      </c>
      <c r="AN44" s="10">
        <v>78</v>
      </c>
      <c r="AO44" s="11">
        <v>949</v>
      </c>
      <c r="AP44" s="16">
        <v>806.83</v>
      </c>
      <c r="AR44" s="10">
        <v>85</v>
      </c>
      <c r="AS44" s="11">
        <v>973</v>
      </c>
      <c r="AT44" s="16">
        <v>787.23</v>
      </c>
      <c r="AU44" s="23"/>
      <c r="AV44" s="10">
        <v>90</v>
      </c>
      <c r="AW44" s="11">
        <v>976</v>
      </c>
      <c r="AX44" s="16">
        <v>789.92000000000007</v>
      </c>
    </row>
    <row r="45" spans="1:50">
      <c r="A45" s="47">
        <f>VLOOKUP("&lt;Zeilentitel_35&gt;",Uebersetzungen!$B$3:$E$331,Uebersetzungen!$B$2+1,FALSE)</f>
        <v>65</v>
      </c>
      <c r="B45" s="9" t="str">
        <f>VLOOKUP("&lt;Zeilentitel_35.1&gt;",Uebersetzungen!$B$3:$E$331,Uebersetzungen!$B$2+1,FALSE)</f>
        <v>Versicherungen, Rückversicherungen und Pensionskassen (ohne Sozialversicherung)</v>
      </c>
      <c r="D45" s="10">
        <v>15</v>
      </c>
      <c r="E45" s="11">
        <v>236</v>
      </c>
      <c r="F45" s="16">
        <v>178.7</v>
      </c>
      <c r="H45" s="10">
        <v>14</v>
      </c>
      <c r="I45" s="11">
        <v>219</v>
      </c>
      <c r="J45" s="16">
        <v>168.94</v>
      </c>
      <c r="L45" s="10">
        <v>14</v>
      </c>
      <c r="M45" s="11">
        <v>206</v>
      </c>
      <c r="N45" s="16">
        <v>162.31</v>
      </c>
      <c r="O45" s="27"/>
      <c r="P45" s="10">
        <v>15</v>
      </c>
      <c r="Q45" s="11">
        <v>214</v>
      </c>
      <c r="R45" s="16">
        <v>162.88</v>
      </c>
      <c r="S45" s="27"/>
      <c r="T45" s="10">
        <v>15</v>
      </c>
      <c r="U45" s="11">
        <v>202</v>
      </c>
      <c r="V45" s="16">
        <v>155.43</v>
      </c>
      <c r="X45" s="10">
        <v>15</v>
      </c>
      <c r="Y45" s="11">
        <v>207</v>
      </c>
      <c r="Z45" s="16">
        <v>161.29</v>
      </c>
      <c r="AB45" s="10">
        <v>18</v>
      </c>
      <c r="AC45" s="11">
        <v>276</v>
      </c>
      <c r="AD45" s="16">
        <v>216.67000000000002</v>
      </c>
      <c r="AF45" s="10">
        <v>19</v>
      </c>
      <c r="AG45" s="11">
        <v>280</v>
      </c>
      <c r="AH45" s="16">
        <v>221.92999999999998</v>
      </c>
      <c r="AJ45" s="10">
        <v>20</v>
      </c>
      <c r="AK45" s="11">
        <v>289</v>
      </c>
      <c r="AL45" s="16">
        <v>229.6</v>
      </c>
      <c r="AN45" s="10">
        <v>20</v>
      </c>
      <c r="AO45" s="11">
        <v>285</v>
      </c>
      <c r="AP45" s="16">
        <v>226.1</v>
      </c>
      <c r="AR45" s="10">
        <v>20</v>
      </c>
      <c r="AS45" s="11">
        <v>273</v>
      </c>
      <c r="AT45" s="16">
        <v>217.31</v>
      </c>
      <c r="AU45" s="23"/>
      <c r="AV45" s="10">
        <v>20</v>
      </c>
      <c r="AW45" s="11">
        <v>267</v>
      </c>
      <c r="AX45" s="16">
        <v>211.08999999999997</v>
      </c>
    </row>
    <row r="46" spans="1:50">
      <c r="A46" s="47">
        <f>VLOOKUP("&lt;Zeilentitel_36&gt;",Uebersetzungen!$B$3:$E$331,Uebersetzungen!$B$2+1,FALSE)</f>
        <v>66</v>
      </c>
      <c r="B46" s="9" t="str">
        <f>VLOOKUP("&lt;Zeilentitel_36.1&gt;",Uebersetzungen!$B$3:$E$331,Uebersetzungen!$B$2+1,FALSE)</f>
        <v>Mit Finanz- und Versicherungsdienstleistungen verbundene Tätigkeiten</v>
      </c>
      <c r="D46" s="10">
        <v>72</v>
      </c>
      <c r="E46" s="11">
        <v>727</v>
      </c>
      <c r="F46" s="16">
        <v>609.42999999999995</v>
      </c>
      <c r="H46" s="10">
        <v>68</v>
      </c>
      <c r="I46" s="11">
        <v>732</v>
      </c>
      <c r="J46" s="16">
        <v>625.54</v>
      </c>
      <c r="L46" s="10">
        <v>67</v>
      </c>
      <c r="M46" s="11">
        <v>686</v>
      </c>
      <c r="N46" s="16">
        <v>576.73</v>
      </c>
      <c r="O46" s="27"/>
      <c r="P46" s="10">
        <v>64</v>
      </c>
      <c r="Q46" s="11">
        <v>690</v>
      </c>
      <c r="R46" s="16">
        <v>570.55000000000007</v>
      </c>
      <c r="S46" s="27"/>
      <c r="T46" s="10">
        <v>68</v>
      </c>
      <c r="U46" s="11">
        <v>670</v>
      </c>
      <c r="V46" s="16">
        <v>554.19999999999993</v>
      </c>
      <c r="X46" s="10">
        <v>69</v>
      </c>
      <c r="Y46" s="11">
        <v>668</v>
      </c>
      <c r="Z46" s="16">
        <v>554.66999999999996</v>
      </c>
      <c r="AB46" s="10">
        <v>71</v>
      </c>
      <c r="AC46" s="11">
        <v>661</v>
      </c>
      <c r="AD46" s="16">
        <v>547.04</v>
      </c>
      <c r="AF46" s="10">
        <v>74</v>
      </c>
      <c r="AG46" s="11">
        <v>657</v>
      </c>
      <c r="AH46" s="16">
        <v>536.48</v>
      </c>
      <c r="AJ46" s="10">
        <v>76</v>
      </c>
      <c r="AK46" s="11">
        <v>678</v>
      </c>
      <c r="AL46" s="16">
        <v>555.54999999999995</v>
      </c>
      <c r="AN46" s="10">
        <v>72</v>
      </c>
      <c r="AO46" s="11">
        <v>604</v>
      </c>
      <c r="AP46" s="16">
        <v>509.33</v>
      </c>
      <c r="AR46" s="10">
        <v>70</v>
      </c>
      <c r="AS46" s="11">
        <v>611</v>
      </c>
      <c r="AT46" s="16">
        <v>523.44000000000005</v>
      </c>
      <c r="AU46" s="23"/>
      <c r="AV46" s="10">
        <v>72</v>
      </c>
      <c r="AW46" s="11">
        <v>621</v>
      </c>
      <c r="AX46" s="16">
        <v>527.13</v>
      </c>
    </row>
    <row r="47" spans="1:50">
      <c r="A47" s="47">
        <f>VLOOKUP("&lt;Zeilentitel_37&gt;",Uebersetzungen!$B$3:$E$331,Uebersetzungen!$B$2+1,FALSE)</f>
        <v>68</v>
      </c>
      <c r="B47" s="9" t="str">
        <f>VLOOKUP("&lt;Zeilentitel_37.1&gt;",Uebersetzungen!$B$3:$E$331,Uebersetzungen!$B$2+1,FALSE)</f>
        <v>Grundstücks- und Wohnungswesen</v>
      </c>
      <c r="D47" s="10">
        <v>200</v>
      </c>
      <c r="E47" s="11">
        <v>591</v>
      </c>
      <c r="F47" s="16">
        <v>307.49</v>
      </c>
      <c r="H47" s="10">
        <v>205</v>
      </c>
      <c r="I47" s="11">
        <v>624</v>
      </c>
      <c r="J47" s="16">
        <v>339.77000000000004</v>
      </c>
      <c r="L47" s="10">
        <v>206</v>
      </c>
      <c r="M47" s="11">
        <v>619</v>
      </c>
      <c r="N47" s="16">
        <v>328.53999999999996</v>
      </c>
      <c r="O47" s="27"/>
      <c r="P47" s="10">
        <v>215</v>
      </c>
      <c r="Q47" s="11">
        <v>649</v>
      </c>
      <c r="R47" s="16">
        <v>323.24</v>
      </c>
      <c r="S47" s="27"/>
      <c r="T47" s="10">
        <v>215</v>
      </c>
      <c r="U47" s="11">
        <v>645</v>
      </c>
      <c r="V47" s="16">
        <v>322.87999999999994</v>
      </c>
      <c r="X47" s="10">
        <v>214</v>
      </c>
      <c r="Y47" s="11">
        <v>613</v>
      </c>
      <c r="Z47" s="16">
        <v>296.66999999999996</v>
      </c>
      <c r="AB47" s="10">
        <v>211</v>
      </c>
      <c r="AC47" s="11">
        <v>617</v>
      </c>
      <c r="AD47" s="16">
        <v>309.99</v>
      </c>
      <c r="AF47" s="10">
        <v>206</v>
      </c>
      <c r="AG47" s="11">
        <v>624</v>
      </c>
      <c r="AH47" s="16">
        <v>314.23999999999995</v>
      </c>
      <c r="AJ47" s="10">
        <v>200</v>
      </c>
      <c r="AK47" s="11">
        <v>621</v>
      </c>
      <c r="AL47" s="16">
        <v>290.35999999999996</v>
      </c>
      <c r="AN47" s="10">
        <v>192</v>
      </c>
      <c r="AO47" s="11">
        <v>598</v>
      </c>
      <c r="AP47" s="16">
        <v>275.56999999999994</v>
      </c>
      <c r="AR47" s="10">
        <v>181</v>
      </c>
      <c r="AS47" s="11">
        <v>595</v>
      </c>
      <c r="AT47" s="16">
        <v>266.70999999999998</v>
      </c>
      <c r="AU47" s="23"/>
      <c r="AV47" s="10">
        <v>179</v>
      </c>
      <c r="AW47" s="11">
        <v>624</v>
      </c>
      <c r="AX47" s="16">
        <v>314.03000000000003</v>
      </c>
    </row>
    <row r="48" spans="1:50">
      <c r="A48" s="47">
        <f>VLOOKUP("&lt;Zeilentitel_38&gt;",Uebersetzungen!$B$3:$E$331,Uebersetzungen!$B$2+1,FALSE)</f>
        <v>69</v>
      </c>
      <c r="B48" s="9" t="str">
        <f>VLOOKUP("&lt;Zeilentitel_38.1&gt;",Uebersetzungen!$B$3:$E$331,Uebersetzungen!$B$2+1,FALSE)</f>
        <v>Rechts- und Steuerberatung, Wirtschaftsprüfung</v>
      </c>
      <c r="D48" s="10">
        <v>221</v>
      </c>
      <c r="E48" s="11">
        <v>798</v>
      </c>
      <c r="F48" s="16">
        <v>588.66999999999996</v>
      </c>
      <c r="H48" s="10">
        <v>226</v>
      </c>
      <c r="I48" s="11">
        <v>790</v>
      </c>
      <c r="J48" s="16">
        <v>585.75000000000011</v>
      </c>
      <c r="L48" s="10">
        <v>228</v>
      </c>
      <c r="M48" s="11">
        <v>768</v>
      </c>
      <c r="N48" s="16">
        <v>573.00999999999988</v>
      </c>
      <c r="O48" s="27"/>
      <c r="P48" s="10">
        <v>241</v>
      </c>
      <c r="Q48" s="11">
        <v>800</v>
      </c>
      <c r="R48" s="16">
        <v>580.73</v>
      </c>
      <c r="S48" s="27"/>
      <c r="T48" s="10">
        <v>236</v>
      </c>
      <c r="U48" s="11">
        <v>802</v>
      </c>
      <c r="V48" s="16">
        <v>595.77</v>
      </c>
      <c r="X48" s="10">
        <v>238</v>
      </c>
      <c r="Y48" s="11">
        <v>815</v>
      </c>
      <c r="Z48" s="16">
        <v>595.80999999999995</v>
      </c>
      <c r="AB48" s="10">
        <v>244</v>
      </c>
      <c r="AC48" s="11">
        <v>805</v>
      </c>
      <c r="AD48" s="16">
        <v>594.95000000000005</v>
      </c>
      <c r="AF48" s="10">
        <v>252</v>
      </c>
      <c r="AG48" s="11">
        <v>793</v>
      </c>
      <c r="AH48" s="16">
        <v>574.51</v>
      </c>
      <c r="AJ48" s="10">
        <v>253</v>
      </c>
      <c r="AK48" s="11">
        <v>819</v>
      </c>
      <c r="AL48" s="16">
        <v>582.69000000000017</v>
      </c>
      <c r="AN48" s="10">
        <v>252</v>
      </c>
      <c r="AO48" s="11">
        <v>825</v>
      </c>
      <c r="AP48" s="16">
        <v>569.54000000000008</v>
      </c>
      <c r="AR48" s="10">
        <v>262</v>
      </c>
      <c r="AS48" s="11">
        <v>858</v>
      </c>
      <c r="AT48" s="16">
        <v>589.09999999999991</v>
      </c>
      <c r="AU48" s="23"/>
      <c r="AV48" s="10">
        <v>265</v>
      </c>
      <c r="AW48" s="11">
        <v>887</v>
      </c>
      <c r="AX48" s="16">
        <v>600.32000000000005</v>
      </c>
    </row>
    <row r="49" spans="1:50">
      <c r="A49" s="47">
        <f>VLOOKUP("&lt;Zeilentitel_39&gt;",Uebersetzungen!$B$3:$E$331,Uebersetzungen!$B$2+1,FALSE)</f>
        <v>70</v>
      </c>
      <c r="B49" s="9" t="str">
        <f>VLOOKUP("&lt;Zeilentitel_39.1&gt;",Uebersetzungen!$B$3:$E$331,Uebersetzungen!$B$2+1,FALSE)</f>
        <v>Verwaltung und Führung von Unternehmen und Betrieben; Unternehmensberatung</v>
      </c>
      <c r="D49" s="10">
        <v>115</v>
      </c>
      <c r="E49" s="11">
        <v>286</v>
      </c>
      <c r="F49" s="16">
        <v>213.9</v>
      </c>
      <c r="H49" s="10">
        <v>123</v>
      </c>
      <c r="I49" s="11">
        <v>284</v>
      </c>
      <c r="J49" s="16">
        <v>217.54</v>
      </c>
      <c r="L49" s="10">
        <v>121</v>
      </c>
      <c r="M49" s="11">
        <v>233</v>
      </c>
      <c r="N49" s="16">
        <v>168.01999999999998</v>
      </c>
      <c r="O49" s="27"/>
      <c r="P49" s="10">
        <v>104</v>
      </c>
      <c r="Q49" s="11">
        <v>214</v>
      </c>
      <c r="R49" s="16">
        <v>157.41999999999999</v>
      </c>
      <c r="S49" s="27"/>
      <c r="T49" s="10">
        <v>99</v>
      </c>
      <c r="U49" s="11">
        <v>189</v>
      </c>
      <c r="V49" s="16">
        <v>144.53000000000003</v>
      </c>
      <c r="X49" s="10">
        <v>93</v>
      </c>
      <c r="Y49" s="11">
        <v>192</v>
      </c>
      <c r="Z49" s="16">
        <v>143.38999999999999</v>
      </c>
      <c r="AB49" s="10">
        <v>85</v>
      </c>
      <c r="AC49" s="11">
        <v>187</v>
      </c>
      <c r="AD49" s="16">
        <v>144.30000000000001</v>
      </c>
      <c r="AF49" s="10">
        <v>81</v>
      </c>
      <c r="AG49" s="11">
        <v>198</v>
      </c>
      <c r="AH49" s="16">
        <v>145.11000000000001</v>
      </c>
      <c r="AJ49" s="10">
        <v>87</v>
      </c>
      <c r="AK49" s="11">
        <v>210</v>
      </c>
      <c r="AL49" s="16">
        <v>159.49</v>
      </c>
      <c r="AN49" s="10">
        <v>85</v>
      </c>
      <c r="AO49" s="11">
        <v>217</v>
      </c>
      <c r="AP49" s="16">
        <v>170.65</v>
      </c>
      <c r="AR49" s="10">
        <v>77</v>
      </c>
      <c r="AS49" s="11">
        <v>205</v>
      </c>
      <c r="AT49" s="16">
        <v>154.42000000000004</v>
      </c>
      <c r="AU49" s="23"/>
      <c r="AV49" s="10">
        <v>80</v>
      </c>
      <c r="AW49" s="11">
        <v>215</v>
      </c>
      <c r="AX49" s="16">
        <v>169.16000000000003</v>
      </c>
    </row>
    <row r="50" spans="1:50">
      <c r="A50" s="47">
        <f>VLOOKUP("&lt;Zeilentitel_40&gt;",Uebersetzungen!$B$3:$E$331,Uebersetzungen!$B$2+1,FALSE)</f>
        <v>71</v>
      </c>
      <c r="B50" s="9" t="str">
        <f>VLOOKUP("&lt;Zeilentitel_40.1&gt;",Uebersetzungen!$B$3:$E$331,Uebersetzungen!$B$2+1,FALSE)</f>
        <v>Architektur- und Ingenieurbüros; technische, physikalische und chemische Untersuchung</v>
      </c>
      <c r="D50" s="10">
        <v>283</v>
      </c>
      <c r="E50" s="11">
        <v>1576</v>
      </c>
      <c r="F50" s="16">
        <v>1296.0400000000002</v>
      </c>
      <c r="H50" s="10">
        <v>269</v>
      </c>
      <c r="I50" s="11">
        <v>1547</v>
      </c>
      <c r="J50" s="16">
        <v>1274.7100000000003</v>
      </c>
      <c r="L50" s="10">
        <v>272</v>
      </c>
      <c r="M50" s="11">
        <v>1496</v>
      </c>
      <c r="N50" s="16">
        <v>1255.49</v>
      </c>
      <c r="O50" s="27"/>
      <c r="P50" s="10">
        <v>275</v>
      </c>
      <c r="Q50" s="11">
        <v>1510</v>
      </c>
      <c r="R50" s="16">
        <v>1248.2899999999997</v>
      </c>
      <c r="S50" s="27"/>
      <c r="T50" s="10">
        <v>274</v>
      </c>
      <c r="U50" s="11">
        <v>1465</v>
      </c>
      <c r="V50" s="16">
        <v>1222.0199999999998</v>
      </c>
      <c r="X50" s="10">
        <v>272</v>
      </c>
      <c r="Y50" s="11">
        <v>1458</v>
      </c>
      <c r="Z50" s="16">
        <v>1212.6199999999999</v>
      </c>
      <c r="AB50" s="10">
        <v>277</v>
      </c>
      <c r="AC50" s="11">
        <v>1416</v>
      </c>
      <c r="AD50" s="16">
        <v>1177.28</v>
      </c>
      <c r="AF50" s="10">
        <v>275</v>
      </c>
      <c r="AG50" s="11">
        <v>1395</v>
      </c>
      <c r="AH50" s="16">
        <v>1150.1000000000001</v>
      </c>
      <c r="AJ50" s="10">
        <v>276</v>
      </c>
      <c r="AK50" s="11">
        <v>1405</v>
      </c>
      <c r="AL50" s="16">
        <v>1143.1400000000001</v>
      </c>
      <c r="AN50" s="10">
        <v>264</v>
      </c>
      <c r="AO50" s="11">
        <v>1415</v>
      </c>
      <c r="AP50" s="16">
        <v>1175.68</v>
      </c>
      <c r="AR50" s="10">
        <v>250</v>
      </c>
      <c r="AS50" s="11">
        <v>1336</v>
      </c>
      <c r="AT50" s="16">
        <v>1110.25</v>
      </c>
      <c r="AU50" s="23"/>
      <c r="AV50" s="10">
        <v>258</v>
      </c>
      <c r="AW50" s="11">
        <v>1313</v>
      </c>
      <c r="AX50" s="16">
        <v>1088.1699999999998</v>
      </c>
    </row>
    <row r="51" spans="1:50">
      <c r="A51" s="47">
        <f>VLOOKUP("&lt;Zeilentitel_41&gt;",Uebersetzungen!$B$3:$E$331,Uebersetzungen!$B$2+1,FALSE)</f>
        <v>72</v>
      </c>
      <c r="B51" s="9" t="str">
        <f>VLOOKUP("&lt;Zeilentitel_41.1&gt;",Uebersetzungen!$B$3:$E$331,Uebersetzungen!$B$2+1,FALSE)</f>
        <v>Forschung und Entwicklung</v>
      </c>
      <c r="D51" s="10">
        <v>11</v>
      </c>
      <c r="E51" s="11">
        <v>67</v>
      </c>
      <c r="F51" s="16">
        <v>52.65</v>
      </c>
      <c r="H51" s="10">
        <v>15</v>
      </c>
      <c r="I51" s="11">
        <v>78</v>
      </c>
      <c r="J51" s="16">
        <v>57.89</v>
      </c>
      <c r="L51" s="10">
        <v>12</v>
      </c>
      <c r="M51" s="11">
        <v>67</v>
      </c>
      <c r="N51" s="16">
        <v>51.760000000000005</v>
      </c>
      <c r="O51" s="27"/>
      <c r="P51" s="10">
        <v>11</v>
      </c>
      <c r="Q51" s="11">
        <v>59</v>
      </c>
      <c r="R51" s="16">
        <v>44.650000000000006</v>
      </c>
      <c r="S51" s="27"/>
      <c r="T51" s="10">
        <v>11</v>
      </c>
      <c r="U51" s="11">
        <v>61</v>
      </c>
      <c r="V51" s="16">
        <v>46.12</v>
      </c>
      <c r="X51" s="10">
        <v>14</v>
      </c>
      <c r="Y51" s="11">
        <v>66</v>
      </c>
      <c r="Z51" s="16">
        <v>47.14</v>
      </c>
      <c r="AB51" s="10">
        <v>14</v>
      </c>
      <c r="AC51" s="11">
        <v>70</v>
      </c>
      <c r="AD51" s="16">
        <v>49.3</v>
      </c>
      <c r="AF51" s="10">
        <v>13</v>
      </c>
      <c r="AG51" s="11">
        <v>65</v>
      </c>
      <c r="AH51" s="16">
        <v>47.1</v>
      </c>
      <c r="AJ51" s="10">
        <v>13</v>
      </c>
      <c r="AK51" s="11">
        <v>68</v>
      </c>
      <c r="AL51" s="16">
        <v>47.71</v>
      </c>
      <c r="AN51" s="10">
        <v>11</v>
      </c>
      <c r="AO51" s="11">
        <v>60</v>
      </c>
      <c r="AP51" s="16">
        <v>42.43</v>
      </c>
      <c r="AR51" s="10">
        <v>12</v>
      </c>
      <c r="AS51" s="11">
        <v>56</v>
      </c>
      <c r="AT51" s="16">
        <v>37.979999999999997</v>
      </c>
      <c r="AU51" s="23"/>
      <c r="AV51" s="10">
        <v>10</v>
      </c>
      <c r="AW51" s="11">
        <v>51</v>
      </c>
      <c r="AX51" s="16">
        <v>32.83</v>
      </c>
    </row>
    <row r="52" spans="1:50">
      <c r="A52" s="47" t="str">
        <f>VLOOKUP("&lt;Zeilentitel_42&gt;",Uebersetzungen!$B$3:$E$331,Uebersetzungen!$B$2+1,FALSE)</f>
        <v>73 bis 75</v>
      </c>
      <c r="B52" s="9" t="str">
        <f>VLOOKUP("&lt;Zeilentitel_42.1&gt;",Uebersetzungen!$B$3:$E$331,Uebersetzungen!$B$2+1,FALSE)</f>
        <v>Sonstige freiberufliche, wissenschaftliche und technische Tätigkeiten</v>
      </c>
      <c r="D52" s="10">
        <v>166</v>
      </c>
      <c r="E52" s="11">
        <v>462</v>
      </c>
      <c r="F52" s="16">
        <v>324.23</v>
      </c>
      <c r="H52" s="10">
        <v>167</v>
      </c>
      <c r="I52" s="11">
        <v>451</v>
      </c>
      <c r="J52" s="16">
        <v>320.74</v>
      </c>
      <c r="L52" s="10">
        <v>155</v>
      </c>
      <c r="M52" s="11">
        <v>458</v>
      </c>
      <c r="N52" s="16">
        <v>333.42</v>
      </c>
      <c r="O52" s="27"/>
      <c r="P52" s="10">
        <v>145</v>
      </c>
      <c r="Q52" s="11">
        <v>444</v>
      </c>
      <c r="R52" s="16">
        <v>333.66</v>
      </c>
      <c r="S52" s="27"/>
      <c r="T52" s="10">
        <v>134</v>
      </c>
      <c r="U52" s="11">
        <v>416</v>
      </c>
      <c r="V52" s="16">
        <v>314.60999999999996</v>
      </c>
      <c r="X52" s="10">
        <v>131</v>
      </c>
      <c r="Y52" s="11">
        <v>413</v>
      </c>
      <c r="Z52" s="16">
        <v>308.82</v>
      </c>
      <c r="AB52" s="10">
        <v>133</v>
      </c>
      <c r="AC52" s="11">
        <v>417</v>
      </c>
      <c r="AD52" s="16">
        <v>314.15000000000003</v>
      </c>
      <c r="AF52" s="10">
        <v>139</v>
      </c>
      <c r="AG52" s="11">
        <v>411</v>
      </c>
      <c r="AH52" s="16">
        <v>298.19</v>
      </c>
      <c r="AJ52" s="10">
        <v>142</v>
      </c>
      <c r="AK52" s="11">
        <v>452</v>
      </c>
      <c r="AL52" s="16">
        <v>311.70999999999992</v>
      </c>
      <c r="AN52" s="10">
        <v>125</v>
      </c>
      <c r="AO52" s="11">
        <v>371</v>
      </c>
      <c r="AP52" s="16">
        <v>270.11999999999995</v>
      </c>
      <c r="AR52" s="10">
        <v>121</v>
      </c>
      <c r="AS52" s="11">
        <v>348</v>
      </c>
      <c r="AT52" s="16">
        <v>261.14000000000004</v>
      </c>
      <c r="AU52" s="23"/>
      <c r="AV52" s="10">
        <v>116</v>
      </c>
      <c r="AW52" s="11">
        <v>332</v>
      </c>
      <c r="AX52" s="16">
        <v>241.85000000000002</v>
      </c>
    </row>
    <row r="53" spans="1:50">
      <c r="A53" s="47" t="str">
        <f>VLOOKUP("&lt;Zeilentitel_43&gt;",Uebersetzungen!$B$3:$E$331,Uebersetzungen!$B$2+1,FALSE)</f>
        <v>77 + 79 bis 82</v>
      </c>
      <c r="B53" s="9" t="str">
        <f>VLOOKUP("&lt;Zeilentitel_43.1&gt;",Uebersetzungen!$B$3:$E$331,Uebersetzungen!$B$2+1,FALSE)</f>
        <v>Erbringung von sonstigen wirtschaftlichen Dienstleistungen</v>
      </c>
      <c r="D53" s="10">
        <v>152</v>
      </c>
      <c r="E53" s="11">
        <v>1278</v>
      </c>
      <c r="F53" s="16">
        <v>817.25</v>
      </c>
      <c r="H53" s="10">
        <v>149</v>
      </c>
      <c r="I53" s="11">
        <v>1233</v>
      </c>
      <c r="J53" s="16">
        <v>800</v>
      </c>
      <c r="L53" s="10">
        <v>147</v>
      </c>
      <c r="M53" s="11">
        <v>1242</v>
      </c>
      <c r="N53" s="16">
        <v>785.07999999999993</v>
      </c>
      <c r="O53" s="27"/>
      <c r="P53" s="10">
        <v>143</v>
      </c>
      <c r="Q53" s="11">
        <v>1231</v>
      </c>
      <c r="R53" s="16">
        <v>802.37</v>
      </c>
      <c r="S53" s="27"/>
      <c r="T53" s="10">
        <v>151</v>
      </c>
      <c r="U53" s="11">
        <v>1189</v>
      </c>
      <c r="V53" s="16">
        <v>789.2</v>
      </c>
      <c r="X53" s="10">
        <v>149</v>
      </c>
      <c r="Y53" s="11">
        <v>1145</v>
      </c>
      <c r="Z53" s="16">
        <v>758.15</v>
      </c>
      <c r="AB53" s="10">
        <v>145</v>
      </c>
      <c r="AC53" s="11">
        <v>1143</v>
      </c>
      <c r="AD53" s="16">
        <v>764.99000000000012</v>
      </c>
      <c r="AF53" s="10">
        <v>148</v>
      </c>
      <c r="AG53" s="11">
        <v>1127</v>
      </c>
      <c r="AH53" s="16">
        <v>758.68</v>
      </c>
      <c r="AJ53" s="10">
        <v>145</v>
      </c>
      <c r="AK53" s="11">
        <v>1266</v>
      </c>
      <c r="AL53" s="16">
        <v>803.21</v>
      </c>
      <c r="AN53" s="10">
        <v>140</v>
      </c>
      <c r="AO53" s="11">
        <v>1257</v>
      </c>
      <c r="AP53" s="16">
        <v>777.28999999999985</v>
      </c>
      <c r="AR53" s="10">
        <v>133</v>
      </c>
      <c r="AS53" s="11">
        <v>1216</v>
      </c>
      <c r="AT53" s="16">
        <v>775.42999999999984</v>
      </c>
      <c r="AU53" s="23"/>
      <c r="AV53" s="10">
        <v>138</v>
      </c>
      <c r="AW53" s="11">
        <v>1109</v>
      </c>
      <c r="AX53" s="16">
        <v>710.43000000000006</v>
      </c>
    </row>
    <row r="54" spans="1:50">
      <c r="A54" s="47">
        <f>VLOOKUP("&lt;Zeilentitel_44&gt;",Uebersetzungen!$B$3:$E$331,Uebersetzungen!$B$2+1,FALSE)</f>
        <v>78</v>
      </c>
      <c r="B54" s="9" t="str">
        <f>VLOOKUP("&lt;Zeilentitel_44.1&gt;",Uebersetzungen!$B$3:$E$331,Uebersetzungen!$B$2+1,FALSE)</f>
        <v>Vermittlung und Überlassung von Arbeitskräften</v>
      </c>
      <c r="D54" s="10">
        <v>22</v>
      </c>
      <c r="E54" s="11">
        <v>473</v>
      </c>
      <c r="F54" s="16">
        <v>396.09000000000003</v>
      </c>
      <c r="H54" s="10">
        <v>23</v>
      </c>
      <c r="I54" s="11">
        <v>1027</v>
      </c>
      <c r="J54" s="16">
        <v>815.61</v>
      </c>
      <c r="L54" s="10">
        <v>22</v>
      </c>
      <c r="M54" s="11">
        <v>659</v>
      </c>
      <c r="N54" s="16">
        <v>559.45000000000005</v>
      </c>
      <c r="O54" s="27"/>
      <c r="P54" s="10">
        <v>23</v>
      </c>
      <c r="Q54" s="11">
        <v>937</v>
      </c>
      <c r="R54" s="16">
        <v>744.59</v>
      </c>
      <c r="S54" s="27"/>
      <c r="T54" s="10">
        <v>21</v>
      </c>
      <c r="U54" s="11">
        <v>932</v>
      </c>
      <c r="V54" s="16">
        <v>745.51</v>
      </c>
      <c r="X54" s="10">
        <v>21</v>
      </c>
      <c r="Y54" s="11">
        <v>924</v>
      </c>
      <c r="Z54" s="16">
        <v>706.64</v>
      </c>
      <c r="AB54" s="10">
        <v>22</v>
      </c>
      <c r="AC54" s="11">
        <v>902</v>
      </c>
      <c r="AD54" s="16">
        <v>709.58</v>
      </c>
      <c r="AF54" s="10">
        <v>24</v>
      </c>
      <c r="AG54" s="11">
        <v>847</v>
      </c>
      <c r="AH54" s="16">
        <v>666.79</v>
      </c>
      <c r="AJ54" s="10">
        <v>24</v>
      </c>
      <c r="AK54" s="11">
        <v>845</v>
      </c>
      <c r="AL54" s="16">
        <v>587.4</v>
      </c>
      <c r="AN54" s="10">
        <v>21</v>
      </c>
      <c r="AO54" s="11">
        <v>823</v>
      </c>
      <c r="AP54" s="16">
        <v>588.1</v>
      </c>
      <c r="AR54" s="10">
        <v>22</v>
      </c>
      <c r="AS54" s="11">
        <v>980</v>
      </c>
      <c r="AT54" s="16">
        <v>724.17</v>
      </c>
      <c r="AU54" s="23"/>
      <c r="AV54" s="10">
        <v>19</v>
      </c>
      <c r="AW54" s="11">
        <v>868</v>
      </c>
      <c r="AX54" s="16">
        <v>656.39</v>
      </c>
    </row>
    <row r="55" spans="1:50">
      <c r="A55" s="47">
        <f>VLOOKUP("&lt;Zeilentitel_45&gt;",Uebersetzungen!$B$3:$E$331,Uebersetzungen!$B$2+1,FALSE)</f>
        <v>84</v>
      </c>
      <c r="B55" s="9" t="str">
        <f>VLOOKUP("&lt;Zeilentitel_45.1&gt;",Uebersetzungen!$B$3:$E$331,Uebersetzungen!$B$2+1,FALSE)</f>
        <v>Öffentliche Verwaltung, Verteidigung; Sozialversicherung</v>
      </c>
      <c r="D55" s="10">
        <v>103</v>
      </c>
      <c r="E55" s="11">
        <v>2640</v>
      </c>
      <c r="F55" s="16">
        <v>2141.1499999999996</v>
      </c>
      <c r="H55" s="10">
        <v>102</v>
      </c>
      <c r="I55" s="11">
        <v>2487</v>
      </c>
      <c r="J55" s="16">
        <v>2066.33</v>
      </c>
      <c r="L55" s="10">
        <v>102</v>
      </c>
      <c r="M55" s="11">
        <v>2398</v>
      </c>
      <c r="N55" s="16">
        <v>1991.2699999999998</v>
      </c>
      <c r="O55" s="27"/>
      <c r="P55" s="10">
        <v>102</v>
      </c>
      <c r="Q55" s="11">
        <v>2387</v>
      </c>
      <c r="R55" s="16">
        <v>1976.1699999999998</v>
      </c>
      <c r="S55" s="27"/>
      <c r="T55" s="10">
        <v>99</v>
      </c>
      <c r="U55" s="11">
        <v>2377</v>
      </c>
      <c r="V55" s="16">
        <v>1974.06</v>
      </c>
      <c r="X55" s="10">
        <v>102</v>
      </c>
      <c r="Y55" s="11">
        <v>2331</v>
      </c>
      <c r="Z55" s="16">
        <v>1948.0199999999998</v>
      </c>
      <c r="AB55" s="10">
        <v>102</v>
      </c>
      <c r="AC55" s="11">
        <v>2284</v>
      </c>
      <c r="AD55" s="16">
        <v>1911.9199999999998</v>
      </c>
      <c r="AF55" s="10">
        <v>105</v>
      </c>
      <c r="AG55" s="11">
        <v>2232</v>
      </c>
      <c r="AH55" s="16">
        <v>1860.87</v>
      </c>
      <c r="AJ55" s="10">
        <v>98</v>
      </c>
      <c r="AK55" s="11">
        <v>2594</v>
      </c>
      <c r="AL55" s="16">
        <v>2162.11</v>
      </c>
      <c r="AN55" s="10">
        <v>98</v>
      </c>
      <c r="AO55" s="11">
        <v>2602</v>
      </c>
      <c r="AP55" s="16">
        <v>2156.3200000000002</v>
      </c>
      <c r="AR55" s="10">
        <v>97</v>
      </c>
      <c r="AS55" s="11">
        <v>2431</v>
      </c>
      <c r="AT55" s="16">
        <v>1966.9299999999998</v>
      </c>
      <c r="AU55" s="23"/>
      <c r="AV55" s="10">
        <v>95</v>
      </c>
      <c r="AW55" s="11">
        <v>2339</v>
      </c>
      <c r="AX55" s="16">
        <v>1914.51</v>
      </c>
    </row>
    <row r="56" spans="1:50">
      <c r="A56" s="47">
        <f>VLOOKUP("&lt;Zeilentitel_46&gt;",Uebersetzungen!$B$3:$E$331,Uebersetzungen!$B$2+1,FALSE)</f>
        <v>85</v>
      </c>
      <c r="B56" s="9" t="str">
        <f>VLOOKUP("&lt;Zeilentitel_46.1&gt;",Uebersetzungen!$B$3:$E$331,Uebersetzungen!$B$2+1,FALSE)</f>
        <v>Erziehung und Unterricht</v>
      </c>
      <c r="D56" s="10">
        <v>188</v>
      </c>
      <c r="E56" s="11">
        <v>3278</v>
      </c>
      <c r="F56" s="16">
        <v>1856.1399999999999</v>
      </c>
      <c r="H56" s="10">
        <v>183</v>
      </c>
      <c r="I56" s="11">
        <v>3224</v>
      </c>
      <c r="J56" s="16">
        <v>1873.7000000000003</v>
      </c>
      <c r="L56" s="10">
        <v>187</v>
      </c>
      <c r="M56" s="11">
        <v>3234</v>
      </c>
      <c r="N56" s="16">
        <v>1820.1799999999998</v>
      </c>
      <c r="O56" s="27"/>
      <c r="P56" s="10">
        <v>188</v>
      </c>
      <c r="Q56" s="11">
        <v>3367</v>
      </c>
      <c r="R56" s="16">
        <v>1949.6899999999998</v>
      </c>
      <c r="S56" s="27"/>
      <c r="T56" s="10">
        <v>190</v>
      </c>
      <c r="U56" s="11">
        <v>3318</v>
      </c>
      <c r="V56" s="16">
        <v>1995.61</v>
      </c>
      <c r="X56" s="10">
        <v>185</v>
      </c>
      <c r="Y56" s="11">
        <v>3188</v>
      </c>
      <c r="Z56" s="16">
        <v>1817.4999999999998</v>
      </c>
      <c r="AB56" s="10">
        <v>187</v>
      </c>
      <c r="AC56" s="11">
        <v>3146</v>
      </c>
      <c r="AD56" s="16">
        <v>1700.55</v>
      </c>
      <c r="AF56" s="10">
        <v>183</v>
      </c>
      <c r="AG56" s="11">
        <v>3080</v>
      </c>
      <c r="AH56" s="16">
        <v>1614.15</v>
      </c>
      <c r="AJ56" s="10">
        <v>183</v>
      </c>
      <c r="AK56" s="11">
        <v>2858</v>
      </c>
      <c r="AL56" s="16">
        <v>1425.6000000000001</v>
      </c>
      <c r="AN56" s="10">
        <v>178</v>
      </c>
      <c r="AO56" s="11">
        <v>2787</v>
      </c>
      <c r="AP56" s="16">
        <v>1427.37</v>
      </c>
      <c r="AR56" s="10">
        <v>165</v>
      </c>
      <c r="AS56" s="11">
        <v>2772</v>
      </c>
      <c r="AT56" s="16">
        <v>1418.6700000000003</v>
      </c>
      <c r="AU56" s="23"/>
      <c r="AV56" s="10">
        <v>176</v>
      </c>
      <c r="AW56" s="11">
        <v>2599</v>
      </c>
      <c r="AX56" s="16">
        <v>1352.0400000000004</v>
      </c>
    </row>
    <row r="57" spans="1:50">
      <c r="A57" s="47">
        <f>VLOOKUP("&lt;Zeilentitel_47&gt;",Uebersetzungen!$B$3:$E$331,Uebersetzungen!$B$2+1,FALSE)</f>
        <v>86</v>
      </c>
      <c r="B57" s="9" t="str">
        <f>VLOOKUP("&lt;Zeilentitel_47.1&gt;",Uebersetzungen!$B$3:$E$331,Uebersetzungen!$B$2+1,FALSE)</f>
        <v>Gesundheitswesen</v>
      </c>
      <c r="D57" s="10">
        <v>483</v>
      </c>
      <c r="E57" s="11">
        <v>4552</v>
      </c>
      <c r="F57" s="16">
        <v>3181.58</v>
      </c>
      <c r="H57" s="10">
        <v>486</v>
      </c>
      <c r="I57" s="11">
        <v>4372</v>
      </c>
      <c r="J57" s="16">
        <v>3043.39</v>
      </c>
      <c r="L57" s="10">
        <v>461</v>
      </c>
      <c r="M57" s="11">
        <v>4170</v>
      </c>
      <c r="N57" s="16">
        <v>2937.7000000000003</v>
      </c>
      <c r="O57" s="27"/>
      <c r="P57" s="10">
        <v>469</v>
      </c>
      <c r="Q57" s="11">
        <v>4099</v>
      </c>
      <c r="R57" s="16">
        <v>2884.2599999999993</v>
      </c>
      <c r="S57" s="27"/>
      <c r="T57" s="10">
        <v>465</v>
      </c>
      <c r="U57" s="11">
        <v>3981</v>
      </c>
      <c r="V57" s="16">
        <v>2872.33</v>
      </c>
      <c r="X57" s="10">
        <v>459</v>
      </c>
      <c r="Y57" s="11">
        <v>3880</v>
      </c>
      <c r="Z57" s="16">
        <v>2789.5099999999998</v>
      </c>
      <c r="AB57" s="10">
        <v>460</v>
      </c>
      <c r="AC57" s="11">
        <v>3840</v>
      </c>
      <c r="AD57" s="16">
        <v>2776</v>
      </c>
      <c r="AF57" s="10">
        <v>464</v>
      </c>
      <c r="AG57" s="11">
        <v>3741</v>
      </c>
      <c r="AH57" s="16">
        <v>2663.69</v>
      </c>
      <c r="AJ57" s="10">
        <v>448</v>
      </c>
      <c r="AK57" s="11">
        <v>3615</v>
      </c>
      <c r="AL57" s="16">
        <v>2567.4299999999998</v>
      </c>
      <c r="AN57" s="10">
        <v>419</v>
      </c>
      <c r="AO57" s="11">
        <v>3438</v>
      </c>
      <c r="AP57" s="16">
        <v>2456.67</v>
      </c>
      <c r="AR57" s="10">
        <v>392</v>
      </c>
      <c r="AS57" s="11">
        <v>3353</v>
      </c>
      <c r="AT57" s="16">
        <v>2367.65</v>
      </c>
      <c r="AU57" s="23"/>
      <c r="AV57" s="10">
        <v>391</v>
      </c>
      <c r="AW57" s="11">
        <v>3283</v>
      </c>
      <c r="AX57" s="16">
        <v>2314.33</v>
      </c>
    </row>
    <row r="58" spans="1:50">
      <c r="A58" s="47">
        <f>VLOOKUP("&lt;Zeilentitel_48&gt;",Uebersetzungen!$B$3:$E$331,Uebersetzungen!$B$2+1,FALSE)</f>
        <v>87</v>
      </c>
      <c r="B58" s="9" t="str">
        <f>VLOOKUP("&lt;Zeilentitel_48.1&gt;",Uebersetzungen!$B$3:$E$331,Uebersetzungen!$B$2+1,FALSE)</f>
        <v>Heime (ohne Erholungs- und Ferienheime)</v>
      </c>
      <c r="D58" s="10">
        <v>29</v>
      </c>
      <c r="E58" s="11">
        <v>1640</v>
      </c>
      <c r="F58" s="16">
        <v>1074.1500000000001</v>
      </c>
      <c r="H58" s="10">
        <v>31</v>
      </c>
      <c r="I58" s="11">
        <v>1624</v>
      </c>
      <c r="J58" s="16">
        <v>1048.0999999999999</v>
      </c>
      <c r="L58" s="10">
        <v>31</v>
      </c>
      <c r="M58" s="11">
        <v>1615</v>
      </c>
      <c r="N58" s="16">
        <v>1036.48</v>
      </c>
      <c r="O58" s="27"/>
      <c r="P58" s="10">
        <v>31</v>
      </c>
      <c r="Q58" s="11">
        <v>1548</v>
      </c>
      <c r="R58" s="16">
        <v>992.31000000000006</v>
      </c>
      <c r="S58" s="27"/>
      <c r="T58" s="10">
        <v>31</v>
      </c>
      <c r="U58" s="11">
        <v>1468</v>
      </c>
      <c r="V58" s="16">
        <v>979.34</v>
      </c>
      <c r="X58" s="10">
        <v>32</v>
      </c>
      <c r="Y58" s="11">
        <v>1479</v>
      </c>
      <c r="Z58" s="16">
        <v>973.25</v>
      </c>
      <c r="AB58" s="10">
        <v>29</v>
      </c>
      <c r="AC58" s="11">
        <v>1403</v>
      </c>
      <c r="AD58" s="16">
        <v>935.35</v>
      </c>
      <c r="AF58" s="10">
        <v>29</v>
      </c>
      <c r="AG58" s="11">
        <v>1378</v>
      </c>
      <c r="AH58" s="16">
        <v>908.06999999999994</v>
      </c>
      <c r="AJ58" s="10">
        <v>29</v>
      </c>
      <c r="AK58" s="11">
        <v>1342</v>
      </c>
      <c r="AL58" s="16">
        <v>905.05</v>
      </c>
      <c r="AN58" s="10">
        <v>29</v>
      </c>
      <c r="AO58" s="11">
        <v>1329</v>
      </c>
      <c r="AP58" s="16">
        <v>870.15</v>
      </c>
      <c r="AR58" s="10">
        <v>28</v>
      </c>
      <c r="AS58" s="11">
        <v>1320</v>
      </c>
      <c r="AT58" s="16">
        <v>856.94999999999993</v>
      </c>
      <c r="AU58" s="23"/>
      <c r="AV58" s="10">
        <v>28</v>
      </c>
      <c r="AW58" s="11">
        <v>1282</v>
      </c>
      <c r="AX58" s="16">
        <v>830.91</v>
      </c>
    </row>
    <row r="59" spans="1:50">
      <c r="A59" s="47">
        <f>VLOOKUP("&lt;Zeilentitel_49&gt;",Uebersetzungen!$B$3:$E$331,Uebersetzungen!$B$2+1,FALSE)</f>
        <v>88</v>
      </c>
      <c r="B59" s="9" t="str">
        <f>VLOOKUP("&lt;Zeilentitel_49.1&gt;",Uebersetzungen!$B$3:$E$331,Uebersetzungen!$B$2+1,FALSE)</f>
        <v xml:space="preserve">Sozialwesen (ohne Heime)
</v>
      </c>
      <c r="D59" s="10">
        <v>101</v>
      </c>
      <c r="E59" s="11">
        <v>936</v>
      </c>
      <c r="F59" s="16">
        <v>538.78</v>
      </c>
      <c r="H59" s="10">
        <v>99</v>
      </c>
      <c r="I59" s="11">
        <v>939</v>
      </c>
      <c r="J59" s="16">
        <v>523.04999999999995</v>
      </c>
      <c r="L59" s="10">
        <v>99</v>
      </c>
      <c r="M59" s="11">
        <v>937</v>
      </c>
      <c r="N59" s="16">
        <v>521.55999999999995</v>
      </c>
      <c r="O59" s="27"/>
      <c r="P59" s="10">
        <v>98</v>
      </c>
      <c r="Q59" s="11">
        <v>985</v>
      </c>
      <c r="R59" s="16">
        <v>545.20999999999992</v>
      </c>
      <c r="S59" s="27"/>
      <c r="T59" s="10">
        <v>99</v>
      </c>
      <c r="U59" s="11">
        <v>952</v>
      </c>
      <c r="V59" s="16">
        <v>539.69000000000005</v>
      </c>
      <c r="X59" s="10">
        <v>95</v>
      </c>
      <c r="Y59" s="11">
        <v>930</v>
      </c>
      <c r="Z59" s="16">
        <v>533.22</v>
      </c>
      <c r="AB59" s="10">
        <v>92</v>
      </c>
      <c r="AC59" s="11">
        <v>924</v>
      </c>
      <c r="AD59" s="16">
        <v>509.49</v>
      </c>
      <c r="AF59" s="10">
        <v>92</v>
      </c>
      <c r="AG59" s="11">
        <v>880</v>
      </c>
      <c r="AH59" s="16">
        <v>483.26</v>
      </c>
      <c r="AJ59" s="10">
        <v>84</v>
      </c>
      <c r="AK59" s="11">
        <v>892</v>
      </c>
      <c r="AL59" s="16">
        <v>506.95</v>
      </c>
      <c r="AN59" s="10">
        <v>81</v>
      </c>
      <c r="AO59" s="11">
        <v>854</v>
      </c>
      <c r="AP59" s="16">
        <v>476.58000000000004</v>
      </c>
      <c r="AR59" s="10">
        <v>72</v>
      </c>
      <c r="AS59" s="11">
        <v>718</v>
      </c>
      <c r="AT59" s="16">
        <v>384.82000000000005</v>
      </c>
      <c r="AU59" s="23"/>
      <c r="AV59" s="10">
        <v>70</v>
      </c>
      <c r="AW59" s="11">
        <v>710</v>
      </c>
      <c r="AX59" s="16">
        <v>379.12000000000006</v>
      </c>
    </row>
    <row r="60" spans="1:50">
      <c r="A60" s="47" t="str">
        <f>VLOOKUP("&lt;Zeilentitel_50&gt;",Uebersetzungen!$B$3:$E$331,Uebersetzungen!$B$2+1,FALSE)</f>
        <v>90 bis 93</v>
      </c>
      <c r="B60" s="9" t="str">
        <f>VLOOKUP("&lt;Zeilentitel_50.1&gt;",Uebersetzungen!$B$3:$E$331,Uebersetzungen!$B$2+1,FALSE)</f>
        <v>Kunst, Unterhaltung und Erholung</v>
      </c>
      <c r="D60" s="10">
        <v>189</v>
      </c>
      <c r="E60" s="11">
        <v>903</v>
      </c>
      <c r="F60" s="16">
        <v>438.99</v>
      </c>
      <c r="H60" s="10">
        <v>187</v>
      </c>
      <c r="I60" s="11">
        <v>815</v>
      </c>
      <c r="J60" s="16">
        <v>421.19</v>
      </c>
      <c r="L60" s="10">
        <v>188</v>
      </c>
      <c r="M60" s="11">
        <v>782</v>
      </c>
      <c r="N60" s="16">
        <v>403.34999999999997</v>
      </c>
      <c r="O60" s="27"/>
      <c r="P60" s="10">
        <v>186</v>
      </c>
      <c r="Q60" s="11">
        <v>786</v>
      </c>
      <c r="R60" s="16">
        <v>377.09999999999997</v>
      </c>
      <c r="S60" s="27"/>
      <c r="T60" s="10">
        <v>178</v>
      </c>
      <c r="U60" s="11">
        <v>738</v>
      </c>
      <c r="V60" s="16">
        <v>374.88</v>
      </c>
      <c r="X60" s="10">
        <v>174</v>
      </c>
      <c r="Y60" s="11">
        <v>743</v>
      </c>
      <c r="Z60" s="16">
        <v>365.86</v>
      </c>
      <c r="AB60" s="10">
        <v>166</v>
      </c>
      <c r="AC60" s="11">
        <v>695</v>
      </c>
      <c r="AD60" s="16">
        <v>325.64</v>
      </c>
      <c r="AF60" s="10">
        <v>159</v>
      </c>
      <c r="AG60" s="11">
        <v>634</v>
      </c>
      <c r="AH60" s="16">
        <v>331.42999999999995</v>
      </c>
      <c r="AJ60" s="10">
        <v>172</v>
      </c>
      <c r="AK60" s="11">
        <v>681</v>
      </c>
      <c r="AL60" s="16">
        <v>338.31</v>
      </c>
      <c r="AN60" s="10">
        <v>158</v>
      </c>
      <c r="AO60" s="11">
        <v>640</v>
      </c>
      <c r="AP60" s="16">
        <v>318.99</v>
      </c>
      <c r="AR60" s="10">
        <v>154</v>
      </c>
      <c r="AS60" s="11">
        <v>607</v>
      </c>
      <c r="AT60" s="16">
        <v>307.27</v>
      </c>
      <c r="AU60" s="23"/>
      <c r="AV60" s="10">
        <v>145</v>
      </c>
      <c r="AW60" s="11">
        <v>583</v>
      </c>
      <c r="AX60" s="16">
        <v>309.91999999999996</v>
      </c>
    </row>
    <row r="61" spans="1:50">
      <c r="A61" s="47" t="str">
        <f>VLOOKUP("&lt;Zeilentitel_51&gt;",Uebersetzungen!$B$3:$E$331,Uebersetzungen!$B$2+1,FALSE)</f>
        <v>94 bis 96</v>
      </c>
      <c r="B61" s="9" t="str">
        <f>VLOOKUP("&lt;Zeilentitel_51.1&gt;",Uebersetzungen!$B$3:$E$331,Uebersetzungen!$B$2+1,FALSE)</f>
        <v>Erbringung von sonstigen Dienstleistungen</v>
      </c>
      <c r="D61" s="10">
        <v>393</v>
      </c>
      <c r="E61" s="17">
        <v>1322</v>
      </c>
      <c r="F61" s="16">
        <v>807.65</v>
      </c>
      <c r="H61" s="10">
        <v>389</v>
      </c>
      <c r="I61" s="17">
        <v>1255</v>
      </c>
      <c r="J61" s="16">
        <v>738.92000000000007</v>
      </c>
      <c r="L61" s="10">
        <v>389</v>
      </c>
      <c r="M61" s="17">
        <v>1216</v>
      </c>
      <c r="N61" s="16">
        <v>737.35</v>
      </c>
      <c r="O61" s="27"/>
      <c r="P61" s="10">
        <v>370</v>
      </c>
      <c r="Q61" s="17">
        <v>1184</v>
      </c>
      <c r="R61" s="16">
        <v>719.17000000000007</v>
      </c>
      <c r="S61" s="27"/>
      <c r="T61" s="10">
        <v>380</v>
      </c>
      <c r="U61" s="17">
        <v>1172</v>
      </c>
      <c r="V61" s="16">
        <v>731.23</v>
      </c>
      <c r="X61" s="10">
        <v>368</v>
      </c>
      <c r="Y61" s="17">
        <v>1125</v>
      </c>
      <c r="Z61" s="16">
        <v>701.8</v>
      </c>
      <c r="AB61" s="10">
        <v>375</v>
      </c>
      <c r="AC61" s="17">
        <v>1147</v>
      </c>
      <c r="AD61" s="16">
        <v>724.72</v>
      </c>
      <c r="AF61" s="10">
        <v>371</v>
      </c>
      <c r="AG61" s="17">
        <v>1189</v>
      </c>
      <c r="AH61" s="16">
        <v>750.61999999999989</v>
      </c>
      <c r="AJ61" s="10">
        <v>361</v>
      </c>
      <c r="AK61" s="17">
        <v>1169</v>
      </c>
      <c r="AL61" s="16">
        <v>760.69000000000017</v>
      </c>
      <c r="AN61" s="10">
        <v>358</v>
      </c>
      <c r="AO61" s="17">
        <v>1129</v>
      </c>
      <c r="AP61" s="16">
        <v>719.96</v>
      </c>
      <c r="AR61" s="10">
        <v>353</v>
      </c>
      <c r="AS61" s="17">
        <v>1077</v>
      </c>
      <c r="AT61" s="16">
        <v>713.69999999999993</v>
      </c>
      <c r="AU61" s="23"/>
      <c r="AV61" s="10">
        <v>357</v>
      </c>
      <c r="AW61" s="17">
        <v>1052</v>
      </c>
      <c r="AX61" s="16">
        <v>681.2199999999998</v>
      </c>
    </row>
    <row r="62" spans="1:50">
      <c r="A62" s="48" t="str">
        <f>VLOOKUP("&lt;Zeilentitel_52&gt;",Uebersetzungen!$B$3:$E$331,Uebersetzungen!$B$2+1,FALSE)</f>
        <v>Tertiärer Sektor</v>
      </c>
      <c r="B62" s="13"/>
      <c r="D62" s="14">
        <v>3930</v>
      </c>
      <c r="E62" s="18">
        <v>33878</v>
      </c>
      <c r="F62" s="15">
        <v>24551.399999999998</v>
      </c>
      <c r="H62" s="14">
        <v>3950</v>
      </c>
      <c r="I62" s="18">
        <v>33175</v>
      </c>
      <c r="J62" s="15">
        <v>24138.71</v>
      </c>
      <c r="L62" s="14">
        <v>3930</v>
      </c>
      <c r="M62" s="18">
        <v>32059</v>
      </c>
      <c r="N62" s="15">
        <v>23374.109999999997</v>
      </c>
      <c r="O62" s="27"/>
      <c r="P62" s="14">
        <v>3952</v>
      </c>
      <c r="Q62" s="18">
        <v>32843</v>
      </c>
      <c r="R62" s="15">
        <v>23778.379999999997</v>
      </c>
      <c r="S62" s="27"/>
      <c r="T62" s="14">
        <v>3951</v>
      </c>
      <c r="U62" s="18">
        <v>32226</v>
      </c>
      <c r="V62" s="15">
        <v>23693.410000000003</v>
      </c>
      <c r="X62" s="14">
        <v>3947</v>
      </c>
      <c r="Y62" s="18">
        <v>31884</v>
      </c>
      <c r="Z62" s="15">
        <v>23255.039999999997</v>
      </c>
      <c r="AB62" s="14">
        <v>3942</v>
      </c>
      <c r="AC62" s="18">
        <v>31834</v>
      </c>
      <c r="AD62" s="15">
        <v>23230.62</v>
      </c>
      <c r="AF62" s="14">
        <v>3965</v>
      </c>
      <c r="AG62" s="18">
        <v>31601</v>
      </c>
      <c r="AH62" s="15">
        <v>22926.47</v>
      </c>
      <c r="AJ62" s="14">
        <v>3959</v>
      </c>
      <c r="AK62" s="18">
        <v>32148</v>
      </c>
      <c r="AL62" s="15">
        <v>23165.699999999993</v>
      </c>
      <c r="AN62" s="14">
        <v>3835</v>
      </c>
      <c r="AO62" s="18">
        <v>31696</v>
      </c>
      <c r="AP62" s="15">
        <v>22948.790000000005</v>
      </c>
      <c r="AR62" s="14">
        <v>3755</v>
      </c>
      <c r="AS62" s="18">
        <v>31369</v>
      </c>
      <c r="AT62" s="15">
        <v>22667.710000000003</v>
      </c>
      <c r="AU62" s="23"/>
      <c r="AV62" s="14">
        <v>3761</v>
      </c>
      <c r="AW62" s="18">
        <v>30840</v>
      </c>
      <c r="AX62" s="15">
        <v>22381.649999999994</v>
      </c>
    </row>
    <row r="63" spans="1:50" ht="15">
      <c r="A63" s="49" t="str">
        <f>VLOOKUP("&lt;Zeilentitel_53&gt;",Uebersetzungen!$B$3:$E$331,Uebersetzungen!$B$2+1,FALSE)</f>
        <v>Total</v>
      </c>
      <c r="B63" s="19" t="str">
        <f>VLOOKUP("&lt;Zeilentitel_53.1&gt;",Uebersetzungen!$B$3:$E$331,Uebersetzungen!$B$2+1,FALSE)</f>
        <v>Total</v>
      </c>
      <c r="D63" s="20">
        <v>4511</v>
      </c>
      <c r="E63" s="21">
        <v>38383</v>
      </c>
      <c r="F63" s="22">
        <v>28503.219999999998</v>
      </c>
      <c r="H63" s="20">
        <v>4531</v>
      </c>
      <c r="I63" s="21">
        <v>37797</v>
      </c>
      <c r="J63" s="22">
        <v>28209.919999999998</v>
      </c>
      <c r="L63" s="20">
        <v>4517</v>
      </c>
      <c r="M63" s="21">
        <v>36877</v>
      </c>
      <c r="N63" s="22">
        <v>27636.089999999997</v>
      </c>
      <c r="O63" s="28"/>
      <c r="P63" s="20">
        <v>4548</v>
      </c>
      <c r="Q63" s="21">
        <v>37790</v>
      </c>
      <c r="R63" s="22">
        <v>28157.1</v>
      </c>
      <c r="S63" s="28"/>
      <c r="T63" s="20">
        <v>4548</v>
      </c>
      <c r="U63" s="21">
        <v>37208</v>
      </c>
      <c r="V63" s="22">
        <v>28116.800000000003</v>
      </c>
      <c r="X63" s="20">
        <v>4556</v>
      </c>
      <c r="Y63" s="21">
        <v>36793</v>
      </c>
      <c r="Z63" s="22">
        <v>27592.699999999997</v>
      </c>
      <c r="AB63" s="20">
        <v>4563</v>
      </c>
      <c r="AC63" s="21">
        <v>36759</v>
      </c>
      <c r="AD63" s="22">
        <v>27540.62</v>
      </c>
      <c r="AF63" s="20">
        <v>4584</v>
      </c>
      <c r="AG63" s="21">
        <v>36520</v>
      </c>
      <c r="AH63" s="22">
        <v>27231.870000000003</v>
      </c>
      <c r="AJ63" s="20">
        <v>4585</v>
      </c>
      <c r="AK63" s="21">
        <v>36972</v>
      </c>
      <c r="AL63" s="22">
        <v>27389.419999999991</v>
      </c>
      <c r="AN63" s="20">
        <v>4470</v>
      </c>
      <c r="AO63" s="21">
        <v>36659</v>
      </c>
      <c r="AP63" s="22">
        <v>27326.550000000003</v>
      </c>
      <c r="AR63" s="20">
        <v>4380</v>
      </c>
      <c r="AS63" s="21">
        <v>36286</v>
      </c>
      <c r="AT63" s="22">
        <v>26995.050000000003</v>
      </c>
      <c r="AU63" s="23"/>
      <c r="AV63" s="20">
        <v>4396</v>
      </c>
      <c r="AW63" s="21">
        <v>35789</v>
      </c>
      <c r="AX63" s="22">
        <v>26717.779999999995</v>
      </c>
    </row>
    <row r="65" spans="1:19">
      <c r="A65" s="8" t="str">
        <f>VLOOKUP("&lt;Legende_1&gt;",Uebersetzungen!$B$3:$E$352,Uebersetzungen!$B$2+1,FALSE)</f>
        <v>* aus Datenschutzgründen nicht einzeln ausgewiesen</v>
      </c>
      <c r="O65" s="25"/>
      <c r="S65" s="25"/>
    </row>
    <row r="67" spans="1:19">
      <c r="A67" s="8" t="str">
        <f>VLOOKUP("&lt;Quelle_1&gt;",Uebersetzungen!$B$3:$E$352,Uebersetzungen!$B$2+1,FALSE)</f>
        <v>Quelle: BFS (STATENT)</v>
      </c>
    </row>
    <row r="68" spans="1:19">
      <c r="A68" s="8" t="str">
        <f>VLOOKUP("&lt;Aktualisierung&gt;",Uebersetzungen!$B$3:$E$352,Uebersetzungen!$B$2+1,FALSE)</f>
        <v>Letztmals aktualisiert am: 22.08.2024</v>
      </c>
    </row>
  </sheetData>
  <sheetProtection sheet="1" objects="1" scenarios="1"/>
  <mergeCells count="12">
    <mergeCell ref="AF10:AH10"/>
    <mergeCell ref="AJ10:AL10"/>
    <mergeCell ref="AN10:AP10"/>
    <mergeCell ref="AR10:AT10"/>
    <mergeCell ref="AV10:AX10"/>
    <mergeCell ref="AB10:AD10"/>
    <mergeCell ref="D10:F10"/>
    <mergeCell ref="H10:J10"/>
    <mergeCell ref="L10:N10"/>
    <mergeCell ref="P10:R10"/>
    <mergeCell ref="T10:V10"/>
    <mergeCell ref="X10:Z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A33B2A6CCB547A161950A270407E3" ma:contentTypeVersion="6" ma:contentTypeDescription="Ein neues Dokument erstellen." ma:contentTypeScope="" ma:versionID="30c8e58aff0c29f51bc0baaf72acff20">
  <xsd:schema xmlns:xsd="http://www.w3.org/2001/XMLSchema" xmlns:xs="http://www.w3.org/2001/XMLSchema" xmlns:p="http://schemas.microsoft.com/office/2006/metadata/properties" xmlns:ns1="http://schemas.microsoft.com/sharepoint/v3" xmlns:ns2="7454599f-d106-457b-8c57-c701db197486" targetNamespace="http://schemas.microsoft.com/office/2006/metadata/properties" ma:root="true" ma:fieldsID="6f9bf5ebc84e314b5d8bed6c82c25cb6" ns1:_="" ns2:_="">
    <xsd:import namespace="http://schemas.microsoft.com/sharepoint/v3"/>
    <xsd:import namespace="7454599f-d106-457b-8c57-c701db19748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4599f-d106-457b-8c57-c701db19748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7454599f-d106-457b-8c57-c701db197486">Unternehmen</Kategorie>
    <Titel_IT xmlns="7454599f-d106-457b-8c57-c701db197486">Struttura economica dettagliata del Cantone e delle regioni, 2011-2022</Titel_IT>
    <Benutzerdefinierte_x0020_ID xmlns="7454599f-d106-457b-8c57-c701db197486">1001</Benutzerdefinierte_x0020_ID>
    <PublishingExpirationDate xmlns="http://schemas.microsoft.com/sharepoint/v3" xsi:nil="true"/>
    <Titel_DE xmlns="7454599f-d106-457b-8c57-c701db197486">Detaillierte Wirtschaftsstruktur des Kantons und der Regionen, 2011-2022</Titel_DE>
    <PublishingStartDate xmlns="http://schemas.microsoft.com/sharepoint/v3" xsi:nil="true"/>
    <Titel_RM xmlns="7454599f-d106-457b-8c57-c701db197486">Structura economica detagliada dal chantun e da las regiuns, 2011-2022</Titel_RM>
  </documentManagement>
</p:properties>
</file>

<file path=customXml/itemProps1.xml><?xml version="1.0" encoding="utf-8"?>
<ds:datastoreItem xmlns:ds="http://schemas.openxmlformats.org/officeDocument/2006/customXml" ds:itemID="{E2466801-EDF7-4A8A-8079-AD9BAE4C99CD}"/>
</file>

<file path=customXml/itemProps2.xml><?xml version="1.0" encoding="utf-8"?>
<ds:datastoreItem xmlns:ds="http://schemas.openxmlformats.org/officeDocument/2006/customXml" ds:itemID="{C3659C5C-E99E-4B1F-95A2-6356FB39F5DA}"/>
</file>

<file path=customXml/itemProps3.xml><?xml version="1.0" encoding="utf-8"?>
<ds:datastoreItem xmlns:ds="http://schemas.openxmlformats.org/officeDocument/2006/customXml" ds:itemID="{AB245896-12F1-45BA-B7A3-B3148A6E107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Graubünden</vt:lpstr>
      <vt:lpstr>Albula_Alvra</vt:lpstr>
      <vt:lpstr>Bernina</vt:lpstr>
      <vt:lpstr>Engiadina Bassa_Val Müstair</vt:lpstr>
      <vt:lpstr>Imboden_Plaun</vt:lpstr>
      <vt:lpstr>Landquart</vt:lpstr>
      <vt:lpstr>Maloja_Malögia</vt:lpstr>
      <vt:lpstr>Moesa</vt:lpstr>
      <vt:lpstr>Plessur</vt:lpstr>
      <vt:lpstr>Prättigau_Davos__Partenz_Tavau</vt:lpstr>
      <vt:lpstr>Surselva</vt:lpstr>
      <vt:lpstr>Viamala</vt:lpstr>
      <vt:lpstr>Uebersetzungen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Wirtschaftsstruktur des Kantons und der Regionen</dc:title>
  <dc:creator>Luzius.Stricker@awt.gr.ch</dc:creator>
  <cp:lastModifiedBy>Stricker Luzius</cp:lastModifiedBy>
  <dcterms:created xsi:type="dcterms:W3CDTF">2016-10-20T15:09:41Z</dcterms:created>
  <dcterms:modified xsi:type="dcterms:W3CDTF">2024-08-16T14:31:12Z</dcterms:modified>
  <cp:category>STATENT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0x010100A85A33B2A6CCB547A161950A270407E3</vt:lpwstr>
  </property>
</Properties>
</file>